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9.xml" ContentType="application/vnd.openxmlformats-officedocument.drawing+xml"/>
  <Override PartName="/xl/ctrlProps/ctrlProp32.xml" ContentType="application/vnd.ms-excel.controlproperties+xml"/>
  <Override PartName="/xl/drawings/drawing10.xml" ContentType="application/vnd.openxmlformats-officedocument.drawing+xml"/>
  <Override PartName="/xl/ctrlProps/ctrlProp33.xml" ContentType="application/vnd.ms-excel.controlproperties+xml"/>
  <Override PartName="/xl/drawings/drawing11.xml" ContentType="application/vnd.openxmlformats-officedocument.drawing+xml"/>
  <Override PartName="/xl/ctrlProps/ctrlProp34.xml" ContentType="application/vnd.ms-excel.controlproperties+xml"/>
  <Override PartName="/xl/drawings/drawing12.xml" ContentType="application/vnd.openxmlformats-officedocument.drawing+xml"/>
  <Override PartName="/xl/ctrlProps/ctrlProp35.xml" ContentType="application/vnd.ms-excel.controlproperties+xml"/>
  <Override PartName="/xl/drawings/drawing13.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14.xml" ContentType="application/vnd.openxmlformats-officedocument.drawing+xml"/>
  <Override PartName="/xl/ctrlProps/ctrlProp38.xml" ContentType="application/vnd.ms-excel.controlproperties+xml"/>
  <Override PartName="/xl/drawings/drawing15.xml" ContentType="application/vnd.openxmlformats-officedocument.drawing+xml"/>
  <Override PartName="/xl/ctrlProps/ctrlProp39.xml" ContentType="application/vnd.ms-excel.controlproperties+xml"/>
  <Override PartName="/xl/drawings/drawing16.xml" ContentType="application/vnd.openxmlformats-officedocument.drawing+xml"/>
  <Override PartName="/xl/ctrlProps/ctrlProp40.xml" ContentType="application/vnd.ms-excel.controlproperties+xml"/>
  <Override PartName="/xl/drawings/drawing17.xml" ContentType="application/vnd.openxmlformats-officedocument.drawing+xml"/>
  <Override PartName="/xl/ctrlProps/ctrlProp41.xml" ContentType="application/vnd.ms-excel.controlproperties+xml"/>
  <Override PartName="/xl/drawings/drawing18.xml" ContentType="application/vnd.openxmlformats-officedocument.drawing+xml"/>
  <Override PartName="/xl/ctrlProps/ctrlProp42.xml" ContentType="application/vnd.ms-excel.controlproperties+xml"/>
  <Override PartName="/xl/drawings/drawing19.xml" ContentType="application/vnd.openxmlformats-officedocument.drawing+xml"/>
  <Override PartName="/xl/ctrlProps/ctrlProp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2435" tabRatio="597" firstSheet="1" activeTab="3"/>
  </bookViews>
  <sheets>
    <sheet name="Inicio" sheetId="29" r:id="rId1"/>
    <sheet name="1. Riesgos Gestion y Corrup" sheetId="28" r:id="rId2"/>
    <sheet name="1.1 Matriz def corrupción" sheetId="13" state="hidden" r:id="rId3"/>
    <sheet name="2. Riesgos Seguridad Inf " sheetId="46" r:id="rId4"/>
    <sheet name=" Zona de Riesgo Mapa Calor " sheetId="47" r:id="rId5"/>
    <sheet name="Tabla No 1- Amenazas" sheetId="30" state="hidden" r:id="rId6"/>
    <sheet name="Tabla No 2-Vulnerabildades" sheetId="26" state="hidden" r:id="rId7"/>
    <sheet name="Tabla No 3- Probabilidad" sheetId="9" state="hidden" r:id="rId8"/>
    <sheet name="Tabla No 4- Impacto Gestión" sheetId="31" state="hidden" r:id="rId9"/>
    <sheet name="Tabla No 5- Impacto Corrupción" sheetId="43" state="hidden" r:id="rId10"/>
    <sheet name="Tabla 6- Impacto Seguridad" sheetId="34" state="hidden" r:id="rId11"/>
    <sheet name="Tabla 7- Mapa de Calor" sheetId="32" state="hidden" r:id="rId12"/>
    <sheet name="Tabla No 8 -Tipo Controles" sheetId="35" state="hidden" r:id="rId13"/>
    <sheet name="Tabla No 9. Ctrl Seguridad Info" sheetId="27" state="hidden" r:id="rId14"/>
    <sheet name="Tabla No 10-Variables Diseño Co" sheetId="36" state="hidden" r:id="rId15"/>
    <sheet name="Tabla No 11.Calificación Diseño" sheetId="38" state="hidden" r:id="rId16"/>
    <sheet name="Tabla No 12. Cal. ejecución Con" sheetId="39" state="hidden" r:id="rId17"/>
    <sheet name="Tabla No 13. Cal solidez Ctrl" sheetId="40" state="hidden" r:id="rId18"/>
    <sheet name="Tabla No 14.Cal Solidez conj Ct" sheetId="41" state="hidden" r:id="rId19"/>
    <sheet name="Tabla No 15. Despl Prob e impa" sheetId="42" state="hidden" r:id="rId20"/>
    <sheet name="PARAMETROS" sheetId="14"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1" hidden="1">'1. Riesgos Gestion y Corrup'!$A$13:$WXK$107</definedName>
    <definedName name="_xlnm._FilterDatabase" localSheetId="3" hidden="1">'2. Riesgos Seguridad Inf '!$A$13:$BI$52</definedName>
    <definedName name="_xlnm._FilterDatabase" localSheetId="20" hidden="1">PARAMETROS!$AE$2:$AE$26</definedName>
    <definedName name="A.10_Criptografía">PARAMETROS!$AT$2:$AT$3</definedName>
    <definedName name="A.11_Seguridad_fisica_y_entorno">PARAMETROS!$AU$2:$AU$16</definedName>
    <definedName name="A.12_Seguridad_de_las_operaciones">PARAMETROS!$AV$2:$AV$15</definedName>
    <definedName name="A.13_Seguridad_en_las_comunicaciones">PARAMETROS!$AW$2:$AW$8</definedName>
    <definedName name="A.14_Adquisición_desarrollo_y_mantenimiento_de_sistemas">PARAMETROS!$AX$2:$AX$14</definedName>
    <definedName name="A.15_Relación_con_los_proveedores">PARAMETROS!$AY$2:$AY$6</definedName>
    <definedName name="A.16_Incidentes_seguridad_de_la_información">PARAMETROS!$AZ$2:$AZ$8</definedName>
    <definedName name="A.17_Continuidad_del_negocio">PARAMETROS!$BA$2:$BA$5</definedName>
    <definedName name="A.18_Cumplimiento">PARAMETROS!$BB$2:$BB$9</definedName>
    <definedName name="A.5_Políticas_Seguridad">PARAMETROS!$AO$2:$AO$3</definedName>
    <definedName name="A.6_Organización_Seguridad">PARAMETROS!$AP$2:$AP$8</definedName>
    <definedName name="A.7_Recursos_humanos">PARAMETROS!$AQ$2:$AQ$7</definedName>
    <definedName name="A.8_Gestión_activos">PARAMETROS!$AR$2:$AR$11</definedName>
    <definedName name="A.9_Control_acceso">PARAMETROS!$AS$2:$AS$15</definedName>
    <definedName name="Acciones_no_autorizadas">PARAMETROS!$P$2:$P$6</definedName>
    <definedName name="Almacenamiento_sin_protección">PARAMETROS!$Y$2:$Y$58</definedName>
    <definedName name="Antijurídico" localSheetId="4">'[1]Tabla No 9. Ctrl Seguridad Info'!#REF!</definedName>
    <definedName name="Antijurídico" localSheetId="3">'[1]Tabla No 9. Ctrl Seguridad Info'!#REF!</definedName>
    <definedName name="Antijurídico" localSheetId="14">'Tabla No 10-Variables Diseño Co'!#REF!</definedName>
    <definedName name="Antijurídico" localSheetId="15">'Tabla No 11.Calificación Diseño'!#REF!</definedName>
    <definedName name="Antijurídico" localSheetId="16">'Tabla No 12. Cal. ejecución Con'!#REF!</definedName>
    <definedName name="Antijurídico" localSheetId="17">'Tabla No 13. Cal solidez Ctrl'!#REF!</definedName>
    <definedName name="Antijurídico" localSheetId="18">'Tabla No 14.Cal Solidez conj Ct'!#REF!</definedName>
    <definedName name="Antijurídico" localSheetId="19">'Tabla No 15. Despl Prob e impa'!#REF!</definedName>
    <definedName name="Antijurídico" localSheetId="9">'Tabla No 9. Ctrl Seguridad Info'!#REF!</definedName>
    <definedName name="Antijurídico" localSheetId="12">'Tabla No 8 -Tipo Controles'!$F$6:$F$28</definedName>
    <definedName name="Antijurídico">'Tabla No 9. Ctrl Seguridad Info'!#REF!</definedName>
    <definedName name="Antijurídico_">PARAMETROS!$BR$2:$BR$6</definedName>
    <definedName name="_xlnm.Print_Area" localSheetId="4">' Zona de Riesgo Mapa Calor '!$B$1:$H$32</definedName>
    <definedName name="_xlnm.Print_Area" localSheetId="10">'Tabla 6- Impacto Seguridad'!$A$1:$F$17</definedName>
    <definedName name="_xlnm.Print_Area" localSheetId="11">'Tabla 7- Mapa de Calor'!$D$1:$O$44</definedName>
    <definedName name="_xlnm.Print_Area" localSheetId="5">'Tabla No 1- Amenazas'!$A$1:$H$73</definedName>
    <definedName name="_xlnm.Print_Area" localSheetId="14">'Tabla No 10-Variables Diseño Co'!$E$1:$K$22</definedName>
    <definedName name="_xlnm.Print_Area" localSheetId="15">'Tabla No 11.Calificación Diseño'!$E$2:$K$9</definedName>
    <definedName name="_xlnm.Print_Area" localSheetId="16">'Tabla No 12. Cal. ejecución Con'!$E$1:$K$7</definedName>
    <definedName name="_xlnm.Print_Area" localSheetId="17">'Tabla No 13. Cal solidez Ctrl'!$E$1:$K$14</definedName>
    <definedName name="_xlnm.Print_Area" localSheetId="18">'Tabla No 14.Cal Solidez conj Ct'!$E$1:$K$6</definedName>
    <definedName name="_xlnm.Print_Area" localSheetId="19">'Tabla No 15. Despl Prob e impa'!$E$1:$K$13</definedName>
    <definedName name="_xlnm.Print_Area" localSheetId="6">'Tabla No 2-Vulnerabildades'!$A$1:$D$92</definedName>
    <definedName name="_xlnm.Print_Area" localSheetId="7">'Tabla No 3- Probabilidad'!$A$1:$H$21</definedName>
    <definedName name="_xlnm.Print_Area" localSheetId="8">'Tabla No 4- Impacto Gestión'!$A$1:$G$35</definedName>
    <definedName name="_xlnm.Print_Area" localSheetId="12">'Tabla No 8 -Tipo Controles'!$E$3:$F$30</definedName>
    <definedName name="_xlnm.Print_Area" localSheetId="13">'Tabla No 9. Ctrl Seguridad Info'!$E$1:$H$120</definedName>
    <definedName name="Compromiso_de_la_información">PARAMETROS!$N$2:$N$14</definedName>
    <definedName name="Compromiso_de_las_funciones">PARAMETROS!$Q$2:$Q$6</definedName>
    <definedName name="ControlesSeguridadGeneral" localSheetId="4">'[1]Tabla No 9. Ctrl Seguridad Info'!#REF!</definedName>
    <definedName name="ControlesSeguridadGeneral" localSheetId="3">'[1]Tabla No 9. Ctrl Seguridad Info'!#REF!</definedName>
    <definedName name="ControlesSeguridadGeneral" localSheetId="14">'Tabla No 10-Variables Diseño Co'!#REF!</definedName>
    <definedName name="ControlesSeguridadGeneral" localSheetId="15">'Tabla No 11.Calificación Diseño'!#REF!</definedName>
    <definedName name="ControlesSeguridadGeneral" localSheetId="16">'Tabla No 12. Cal. ejecución Con'!#REF!</definedName>
    <definedName name="ControlesSeguridadGeneral" localSheetId="17">'Tabla No 13. Cal solidez Ctrl'!#REF!</definedName>
    <definedName name="ControlesSeguridadGeneral" localSheetId="18">'Tabla No 14.Cal Solidez conj Ct'!#REF!</definedName>
    <definedName name="ControlesSeguridadGeneral" localSheetId="19">'Tabla No 15. Despl Prob e impa'!#REF!</definedName>
    <definedName name="ControlesSeguridadGeneral" localSheetId="9">'Tabla No 9. Ctrl Seguridad Info'!#REF!</definedName>
    <definedName name="ControlesSeguridadGeneral" localSheetId="12">'Tabla No 8 -Tipo Controles'!$F$6:$F$28</definedName>
    <definedName name="ControlesSeguridadGeneral">'Tabla No 9. Ctrl Seguridad Info'!#REF!</definedName>
    <definedName name="Corrupción" localSheetId="4">'[1]Tabla No 9. Ctrl Seguridad Info'!#REF!</definedName>
    <definedName name="Corrupción" localSheetId="3">'[1]Tabla No 9. Ctrl Seguridad Info'!#REF!</definedName>
    <definedName name="Corrupción" localSheetId="14">'Tabla No 10-Variables Diseño Co'!#REF!</definedName>
    <definedName name="Corrupción" localSheetId="15">'Tabla No 11.Calificación Diseño'!#REF!</definedName>
    <definedName name="Corrupción" localSheetId="16">'Tabla No 12. Cal. ejecución Con'!#REF!</definedName>
    <definedName name="Corrupción" localSheetId="17">'Tabla No 13. Cal solidez Ctrl'!#REF!</definedName>
    <definedName name="Corrupción" localSheetId="18">'Tabla No 14.Cal Solidez conj Ct'!#REF!</definedName>
    <definedName name="Corrupción" localSheetId="19">'Tabla No 15. Despl Prob e impa'!#REF!</definedName>
    <definedName name="Corrupción" localSheetId="9">'Tabla No 9. Ctrl Seguridad Info'!#REF!</definedName>
    <definedName name="Corrupción" localSheetId="12">'Tabla No 8 -Tipo Controles'!$F$6:$F$28</definedName>
    <definedName name="Corrupción">'Tabla No 9. Ctrl Seguridad Info'!#REF!</definedName>
    <definedName name="Corrupción_">PARAMETROS!$BS$2:$BS$4</definedName>
    <definedName name="Criminal_de_la_computación">PARAMETROS!$S$2:$S$5</definedName>
    <definedName name="Cumplimiento" localSheetId="4">'[1]Tabla No 9. Ctrl Seguridad Info'!#REF!</definedName>
    <definedName name="Cumplimiento" localSheetId="3">'[1]Tabla No 9. Ctrl Seguridad Info'!#REF!</definedName>
    <definedName name="Cumplimiento" localSheetId="14">'Tabla No 10-Variables Diseño Co'!#REF!</definedName>
    <definedName name="Cumplimiento" localSheetId="15">'Tabla No 11.Calificación Diseño'!#REF!</definedName>
    <definedName name="Cumplimiento" localSheetId="16">'Tabla No 12. Cal. ejecución Con'!#REF!</definedName>
    <definedName name="Cumplimiento" localSheetId="17">'Tabla No 13. Cal solidez Ctrl'!#REF!</definedName>
    <definedName name="Cumplimiento" localSheetId="18">'Tabla No 14.Cal Solidez conj Ct'!#REF!</definedName>
    <definedName name="Cumplimiento" localSheetId="19">'Tabla No 15. Despl Prob e impa'!#REF!</definedName>
    <definedName name="Cumplimiento" localSheetId="9">'Tabla No 9. Ctrl Seguridad Info'!#REF!</definedName>
    <definedName name="Cumplimiento" localSheetId="12">'Tabla No 8 -Tipo Controles'!$F$6:$F$28</definedName>
    <definedName name="Cumplimiento">'Tabla No 9. Ctrl Seguridad Info'!#REF!</definedName>
    <definedName name="Cumplimiento_">PARAMETROS!$BP$2:$BP$6</definedName>
    <definedName name="Daño_físico">PARAMETROS!$J$2:$J$7</definedName>
    <definedName name="Espionaje_industrial">PARAMETROS!$U$2:$U$3</definedName>
    <definedName name="Estrategico" localSheetId="4">'[1]Tabla No 9. Ctrl Seguridad Info'!#REF!</definedName>
    <definedName name="Estrategico" localSheetId="3">'[1]Tabla No 9. Ctrl Seguridad Info'!#REF!</definedName>
    <definedName name="Estrategico" localSheetId="14">'Tabla No 10-Variables Diseño Co'!#REF!</definedName>
    <definedName name="Estrategico" localSheetId="15">'Tabla No 11.Calificación Diseño'!#REF!</definedName>
    <definedName name="Estrategico" localSheetId="16">'Tabla No 12. Cal. ejecución Con'!#REF!</definedName>
    <definedName name="Estrategico" localSheetId="17">'Tabla No 13. Cal solidez Ctrl'!#REF!</definedName>
    <definedName name="Estrategico" localSheetId="18">'Tabla No 14.Cal Solidez conj Ct'!#REF!</definedName>
    <definedName name="Estrategico" localSheetId="19">'Tabla No 15. Despl Prob e impa'!#REF!</definedName>
    <definedName name="Estrategico" localSheetId="9">'Tabla No 9. Ctrl Seguridad Info'!#REF!</definedName>
    <definedName name="Estrategico" localSheetId="12">'Tabla No 8 -Tipo Controles'!$F$6:$F$28</definedName>
    <definedName name="Estrategico">'Tabla No 9. Ctrl Seguridad Info'!#REF!</definedName>
    <definedName name="Estrategico_">PARAMETROS!$BL$2:$BL$6</definedName>
    <definedName name="Eventos_naturales">PARAMETROS!$K$2:$K$6</definedName>
    <definedName name="Fallas_técnicas">PARAMETROS!$O$2:$O$7</definedName>
    <definedName name="Financiero" localSheetId="4">'[1]Tabla No 9. Ctrl Seguridad Info'!#REF!</definedName>
    <definedName name="Financiero" localSheetId="3">'[1]Tabla No 9. Ctrl Seguridad Info'!#REF!</definedName>
    <definedName name="Financiero" localSheetId="14">'Tabla No 10-Variables Diseño Co'!#REF!</definedName>
    <definedName name="Financiero" localSheetId="15">'Tabla No 11.Calificación Diseño'!#REF!</definedName>
    <definedName name="Financiero" localSheetId="16">'Tabla No 12. Cal. ejecución Con'!#REF!</definedName>
    <definedName name="Financiero" localSheetId="17">'Tabla No 13. Cal solidez Ctrl'!#REF!</definedName>
    <definedName name="Financiero" localSheetId="18">'Tabla No 14.Cal Solidez conj Ct'!#REF!</definedName>
    <definedName name="Financiero" localSheetId="19">'Tabla No 15. Despl Prob e impa'!#REF!</definedName>
    <definedName name="Financiero" localSheetId="9">'Tabla No 9. Ctrl Seguridad Info'!#REF!</definedName>
    <definedName name="Financiero" localSheetId="12">'Tabla No 8 -Tipo Controles'!$F$6:$F$28</definedName>
    <definedName name="Financiero">'Tabla No 9. Ctrl Seguridad Info'!#REF!</definedName>
    <definedName name="Financiero_">PARAMETROS!$BO$2:$BO$6</definedName>
    <definedName name="Hardware">PARAMETROS!$X$2:$X$20</definedName>
    <definedName name="Imagen" localSheetId="4">'[1]Tabla No 9. Ctrl Seguridad Info'!#REF!</definedName>
    <definedName name="Imagen" localSheetId="3">'[1]Tabla No 9. Ctrl Seguridad Info'!#REF!</definedName>
    <definedName name="Imagen" localSheetId="14">'Tabla No 10-Variables Diseño Co'!#REF!</definedName>
    <definedName name="Imagen" localSheetId="15">'Tabla No 11.Calificación Diseño'!#REF!</definedName>
    <definedName name="Imagen" localSheetId="16">'Tabla No 12. Cal. ejecución Con'!#REF!</definedName>
    <definedName name="Imagen" localSheetId="17">'Tabla No 13. Cal solidez Ctrl'!#REF!</definedName>
    <definedName name="Imagen" localSheetId="18">'Tabla No 14.Cal Solidez conj Ct'!#REF!</definedName>
    <definedName name="Imagen" localSheetId="19">'Tabla No 15. Despl Prob e impa'!#REF!</definedName>
    <definedName name="Imagen" localSheetId="9">'Tabla No 9. Ctrl Seguridad Info'!#REF!</definedName>
    <definedName name="Imagen" localSheetId="12">'Tabla No 8 -Tipo Controles'!$F$6:$F$28</definedName>
    <definedName name="Imagen">'Tabla No 9. Ctrl Seguridad Info'!#REF!</definedName>
    <definedName name="Imagen_">PARAMETROS!$BM$2:$BM$6</definedName>
    <definedName name="Información_Digital">PARAMETROS!$Y$2:$Y$58</definedName>
    <definedName name="Información_Digital_Física">PARAMETROS!$AA$2:$AA$58</definedName>
    <definedName name="Información_Física">PARAMETROS!$Z$2:$Z$36</definedName>
    <definedName name="Instalaciones">PARAMETROS!$AB$2:$AB$6</definedName>
    <definedName name="Intrusos">PARAMETROS!$V$2:$V$3</definedName>
    <definedName name="Operativo" localSheetId="4">'[1]Tabla No 9. Ctrl Seguridad Info'!#REF!</definedName>
    <definedName name="Operativo" localSheetId="3">'[1]Tabla No 9. Ctrl Seguridad Info'!#REF!</definedName>
    <definedName name="Operativo" localSheetId="14">'Tabla No 10-Variables Diseño Co'!#REF!</definedName>
    <definedName name="Operativo" localSheetId="15">'Tabla No 11.Calificación Diseño'!#REF!</definedName>
    <definedName name="Operativo" localSheetId="16">'Tabla No 12. Cal. ejecución Con'!#REF!</definedName>
    <definedName name="Operativo" localSheetId="17">'Tabla No 13. Cal solidez Ctrl'!#REF!</definedName>
    <definedName name="Operativo" localSheetId="18">'Tabla No 14.Cal Solidez conj Ct'!#REF!</definedName>
    <definedName name="Operativo" localSheetId="19">'Tabla No 15. Despl Prob e impa'!#REF!</definedName>
    <definedName name="Operativo" localSheetId="9">'Tabla No 9. Ctrl Seguridad Info'!#REF!</definedName>
    <definedName name="Operativo" localSheetId="12">'Tabla No 8 -Tipo Controles'!$F$6:$F$28</definedName>
    <definedName name="Operativo">'Tabla No 9. Ctrl Seguridad Info'!#REF!</definedName>
    <definedName name="Operativo_">PARAMETROS!$BN$2:$BN$6</definedName>
    <definedName name="Otros">PARAMETROS!$W$2</definedName>
    <definedName name="Otros_">PARAMETROS!$BT$2:$BT$6</definedName>
    <definedName name="Perdida_servicios_esenciales">PARAMETROS!$L$2:$L$4</definedName>
    <definedName name="Perturbación_debida_a_la_radiación">PARAMETROS!$M$2:$M$4</definedName>
    <definedName name="Pirata_informático_intruso_ilegal">PARAMETROS!$R$2:$R$6</definedName>
    <definedName name="Recurso_Humano">PARAMETROS!$AC$2:$AC$9</definedName>
    <definedName name="Seguridad_Digital" localSheetId="14">'Tabla No 10-Variables Diseño Co'!#REF!</definedName>
    <definedName name="Seguridad_Digital" localSheetId="15">'Tabla No 11.Calificación Diseño'!#REF!</definedName>
    <definedName name="Seguridad_Digital" localSheetId="16">'Tabla No 12. Cal. ejecución Con'!#REF!</definedName>
    <definedName name="Seguridad_Digital" localSheetId="17">'Tabla No 13. Cal solidez Ctrl'!#REF!</definedName>
    <definedName name="Seguridad_Digital" localSheetId="18">'Tabla No 14.Cal Solidez conj Ct'!#REF!</definedName>
    <definedName name="Seguridad_Digital" localSheetId="19">'Tabla No 15. Despl Prob e impa'!#REF!</definedName>
    <definedName name="Seguridad_Digital" localSheetId="12">'Tabla No 8 -Tipo Controles'!#REF!</definedName>
    <definedName name="Seguridad_Digital">'Tabla No 9. Ctrl Seguridad Info'!$F$4:$F$117</definedName>
    <definedName name="Servicios">PARAMETROS!$AD$2:$AD$26</definedName>
    <definedName name="Software">PARAMETROS!$AE$2:$AE$26</definedName>
    <definedName name="Tecnología" localSheetId="4">'[1]Tabla No 9. Ctrl Seguridad Info'!#REF!</definedName>
    <definedName name="Tecnología" localSheetId="3">'[1]Tabla No 9. Ctrl Seguridad Info'!#REF!</definedName>
    <definedName name="Tecnología" localSheetId="14">'Tabla No 10-Variables Diseño Co'!#REF!</definedName>
    <definedName name="Tecnología" localSheetId="15">'Tabla No 11.Calificación Diseño'!#REF!</definedName>
    <definedName name="Tecnología" localSheetId="16">'Tabla No 12. Cal. ejecución Con'!#REF!</definedName>
    <definedName name="Tecnología" localSheetId="17">'Tabla No 13. Cal solidez Ctrl'!#REF!</definedName>
    <definedName name="Tecnología" localSheetId="18">'Tabla No 14.Cal Solidez conj Ct'!#REF!</definedName>
    <definedName name="Tecnología" localSheetId="19">'Tabla No 15. Despl Prob e impa'!#REF!</definedName>
    <definedName name="Tecnología" localSheetId="9">'Tabla No 9. Ctrl Seguridad Info'!#REF!</definedName>
    <definedName name="Tecnología" localSheetId="12">'Tabla No 8 -Tipo Controles'!$F$6:$F$28</definedName>
    <definedName name="Tecnología">'Tabla No 9. Ctrl Seguridad Info'!#REF!</definedName>
    <definedName name="Tecnología_">PARAMETROS!$BQ$2:$BQ$6</definedName>
    <definedName name="Terrorismo">PARAMETROS!$T$2:$T$7</definedName>
    <definedName name="_xlnm.Print_Titles" localSheetId="1">'1. Riesgos Gestion y Corrup'!$2:$13</definedName>
    <definedName name="_xlnm.Print_Titles" localSheetId="3">'2. Riesgos Seguridad Inf '!$2:$13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46" i="46" l="1"/>
  <c r="AT30" i="46"/>
  <c r="AT27" i="46"/>
  <c r="AT24" i="46"/>
  <c r="AT22" i="46"/>
  <c r="AT20" i="46"/>
  <c r="AT17" i="46"/>
  <c r="AT14" i="46"/>
  <c r="AH52" i="46" l="1"/>
  <c r="AD52" i="46"/>
  <c r="AB52" i="46"/>
  <c r="Z52" i="46"/>
  <c r="X52" i="46"/>
  <c r="V52" i="46"/>
  <c r="T52" i="46"/>
  <c r="R52" i="46"/>
  <c r="AH51" i="46"/>
  <c r="AD51" i="46"/>
  <c r="AB51" i="46"/>
  <c r="Z51" i="46"/>
  <c r="X51" i="46"/>
  <c r="V51" i="46"/>
  <c r="T51" i="46"/>
  <c r="R51" i="46"/>
  <c r="N51" i="46"/>
  <c r="AH50" i="46"/>
  <c r="AD50" i="46"/>
  <c r="AB50" i="46"/>
  <c r="Z50" i="46"/>
  <c r="X50" i="46"/>
  <c r="V50" i="46"/>
  <c r="T50" i="46"/>
  <c r="R50" i="46"/>
  <c r="AH49" i="46"/>
  <c r="AD49" i="46"/>
  <c r="AB49" i="46"/>
  <c r="Z49" i="46"/>
  <c r="X49" i="46"/>
  <c r="V49" i="46"/>
  <c r="T49" i="46"/>
  <c r="R49" i="46"/>
  <c r="AH48" i="46"/>
  <c r="AD48" i="46"/>
  <c r="AB48" i="46"/>
  <c r="Z48" i="46"/>
  <c r="X48" i="46"/>
  <c r="V48" i="46"/>
  <c r="T48" i="46"/>
  <c r="R48" i="46"/>
  <c r="N48" i="46"/>
  <c r="AH47" i="46"/>
  <c r="AD47" i="46"/>
  <c r="AB47" i="46"/>
  <c r="Z47" i="46"/>
  <c r="X47" i="46"/>
  <c r="V47" i="46"/>
  <c r="T47" i="46"/>
  <c r="R47" i="46"/>
  <c r="AH46" i="46"/>
  <c r="AD46" i="46"/>
  <c r="AB46" i="46"/>
  <c r="Z46" i="46"/>
  <c r="X46" i="46"/>
  <c r="V46" i="46"/>
  <c r="T46" i="46"/>
  <c r="R46" i="46"/>
  <c r="N46" i="46"/>
  <c r="AH45" i="46"/>
  <c r="AD45" i="46"/>
  <c r="AB45" i="46"/>
  <c r="Z45" i="46"/>
  <c r="X45" i="46"/>
  <c r="V45" i="46"/>
  <c r="T45" i="46"/>
  <c r="R45" i="46"/>
  <c r="AH30" i="46"/>
  <c r="AD30" i="46"/>
  <c r="AB30" i="46"/>
  <c r="Z30" i="46"/>
  <c r="X30" i="46"/>
  <c r="V30" i="46"/>
  <c r="T30" i="46"/>
  <c r="R30" i="46"/>
  <c r="N30" i="46"/>
  <c r="AH29" i="46"/>
  <c r="AD29" i="46"/>
  <c r="AB29" i="46"/>
  <c r="Z29" i="46"/>
  <c r="X29" i="46"/>
  <c r="V29" i="46"/>
  <c r="T29" i="46"/>
  <c r="R29" i="46"/>
  <c r="AH28" i="46"/>
  <c r="AD28" i="46"/>
  <c r="AB28" i="46"/>
  <c r="Z28" i="46"/>
  <c r="X28" i="46"/>
  <c r="V28" i="46"/>
  <c r="T28" i="46"/>
  <c r="R28" i="46"/>
  <c r="AH27" i="46"/>
  <c r="AD27" i="46"/>
  <c r="AB27" i="46"/>
  <c r="Z27" i="46"/>
  <c r="X27" i="46"/>
  <c r="V27" i="46"/>
  <c r="T27" i="46"/>
  <c r="R27" i="46"/>
  <c r="N27" i="46"/>
  <c r="AH26" i="46"/>
  <c r="AD26" i="46"/>
  <c r="AB26" i="46"/>
  <c r="Z26" i="46"/>
  <c r="X26" i="46"/>
  <c r="V26" i="46"/>
  <c r="T26" i="46"/>
  <c r="R26" i="46"/>
  <c r="AH25" i="46"/>
  <c r="AD25" i="46"/>
  <c r="AB25" i="46"/>
  <c r="Z25" i="46"/>
  <c r="X25" i="46"/>
  <c r="V25" i="46"/>
  <c r="T25" i="46"/>
  <c r="R25" i="46"/>
  <c r="N25" i="46"/>
  <c r="AH24" i="46"/>
  <c r="AD24" i="46"/>
  <c r="AB24" i="46"/>
  <c r="Z24" i="46"/>
  <c r="X24" i="46"/>
  <c r="V24" i="46"/>
  <c r="T24" i="46"/>
  <c r="R24" i="46"/>
  <c r="N24" i="46"/>
  <c r="AH23" i="46"/>
  <c r="AD23" i="46"/>
  <c r="AB23" i="46"/>
  <c r="Z23" i="46"/>
  <c r="X23" i="46"/>
  <c r="V23" i="46"/>
  <c r="T23" i="46"/>
  <c r="R23" i="46"/>
  <c r="AH22" i="46"/>
  <c r="AD22" i="46"/>
  <c r="AB22" i="46"/>
  <c r="Z22" i="46"/>
  <c r="X22" i="46"/>
  <c r="V22" i="46"/>
  <c r="T22" i="46"/>
  <c r="R22" i="46"/>
  <c r="N22" i="46"/>
  <c r="AK21" i="46"/>
  <c r="AI21" i="46"/>
  <c r="AD21" i="46"/>
  <c r="AB21" i="46"/>
  <c r="Z21" i="46"/>
  <c r="X21" i="46"/>
  <c r="V21" i="46"/>
  <c r="T21" i="46"/>
  <c r="R21" i="46"/>
  <c r="AH20" i="46"/>
  <c r="AD20" i="46"/>
  <c r="AB20" i="46"/>
  <c r="Z20" i="46"/>
  <c r="X20" i="46"/>
  <c r="V20" i="46"/>
  <c r="T20" i="46"/>
  <c r="R20" i="46"/>
  <c r="N20" i="46"/>
  <c r="AK19" i="46"/>
  <c r="AI19" i="46"/>
  <c r="AD19" i="46"/>
  <c r="AB19" i="46"/>
  <c r="Z19" i="46"/>
  <c r="X19" i="46"/>
  <c r="V19" i="46"/>
  <c r="T19" i="46"/>
  <c r="R19" i="46"/>
  <c r="AH18" i="46"/>
  <c r="AD18" i="46"/>
  <c r="AB18" i="46"/>
  <c r="Z18" i="46"/>
  <c r="X18" i="46"/>
  <c r="V18" i="46"/>
  <c r="T18" i="46"/>
  <c r="R18" i="46"/>
  <c r="AH17" i="46"/>
  <c r="AD17" i="46"/>
  <c r="AB17" i="46"/>
  <c r="Z17" i="46"/>
  <c r="X17" i="46"/>
  <c r="V17" i="46"/>
  <c r="T17" i="46"/>
  <c r="R17" i="46"/>
  <c r="N17" i="46"/>
  <c r="AH16" i="46"/>
  <c r="AD16" i="46"/>
  <c r="AB16" i="46"/>
  <c r="Z16" i="46"/>
  <c r="X16" i="46"/>
  <c r="V16" i="46"/>
  <c r="T16" i="46"/>
  <c r="R16" i="46"/>
  <c r="AH15" i="46"/>
  <c r="AD15" i="46"/>
  <c r="AB15" i="46"/>
  <c r="Z15" i="46"/>
  <c r="X15" i="46"/>
  <c r="V15" i="46"/>
  <c r="T15" i="46"/>
  <c r="R15" i="46"/>
  <c r="AH14" i="46"/>
  <c r="AD14" i="46"/>
  <c r="AB14" i="46"/>
  <c r="Z14" i="46"/>
  <c r="X14" i="46"/>
  <c r="V14" i="46"/>
  <c r="T14" i="46"/>
  <c r="R14" i="46"/>
  <c r="N14" i="46"/>
  <c r="AD105" i="28"/>
  <c r="Z105" i="28"/>
  <c r="X105" i="28"/>
  <c r="V105" i="28"/>
  <c r="T105" i="28"/>
  <c r="R105" i="28"/>
  <c r="P105" i="28"/>
  <c r="N105" i="28"/>
  <c r="AT101" i="28"/>
  <c r="AT100" i="28"/>
  <c r="AT99" i="28"/>
  <c r="AT97" i="28"/>
  <c r="AD107" i="28"/>
  <c r="Z107" i="28"/>
  <c r="X107" i="28"/>
  <c r="V107" i="28"/>
  <c r="T107" i="28"/>
  <c r="R107" i="28"/>
  <c r="P107" i="28"/>
  <c r="N107" i="28"/>
  <c r="AD106" i="28"/>
  <c r="Z106" i="28"/>
  <c r="X106" i="28"/>
  <c r="V106" i="28"/>
  <c r="T106" i="28"/>
  <c r="R106" i="28"/>
  <c r="P106" i="28"/>
  <c r="N106" i="28"/>
  <c r="AD104" i="28"/>
  <c r="Z104" i="28"/>
  <c r="X104" i="28"/>
  <c r="V104" i="28"/>
  <c r="T104" i="28"/>
  <c r="R104" i="28"/>
  <c r="P104" i="28"/>
  <c r="N104" i="28"/>
  <c r="J104" i="28"/>
  <c r="AD103" i="28"/>
  <c r="Z103" i="28"/>
  <c r="X103" i="28"/>
  <c r="V103" i="28"/>
  <c r="T103" i="28"/>
  <c r="R103" i="28"/>
  <c r="P103" i="28"/>
  <c r="N103" i="28"/>
  <c r="AD102" i="28"/>
  <c r="Z102" i="28"/>
  <c r="X102" i="28"/>
  <c r="V102" i="28"/>
  <c r="T102" i="28"/>
  <c r="R102" i="28"/>
  <c r="P102" i="28"/>
  <c r="N102" i="28"/>
  <c r="J102" i="28"/>
  <c r="AD101" i="28"/>
  <c r="Z101" i="28"/>
  <c r="X101" i="28"/>
  <c r="V101" i="28"/>
  <c r="T101" i="28"/>
  <c r="R101" i="28"/>
  <c r="P101" i="28"/>
  <c r="N101" i="28"/>
  <c r="AD100" i="28"/>
  <c r="Z100" i="28"/>
  <c r="X100" i="28"/>
  <c r="V100" i="28"/>
  <c r="T100" i="28"/>
  <c r="R100" i="28"/>
  <c r="P100" i="28"/>
  <c r="N100" i="28"/>
  <c r="AD99" i="28"/>
  <c r="Z99" i="28"/>
  <c r="X99" i="28"/>
  <c r="V99" i="28"/>
  <c r="T99" i="28"/>
  <c r="R99" i="28"/>
  <c r="P99" i="28"/>
  <c r="N99" i="28"/>
  <c r="J99" i="28"/>
  <c r="AD92" i="28"/>
  <c r="Z92" i="28"/>
  <c r="X92" i="28"/>
  <c r="V92" i="28"/>
  <c r="T92" i="28"/>
  <c r="R92" i="28"/>
  <c r="P92" i="28"/>
  <c r="N92" i="28"/>
  <c r="AD86" i="28"/>
  <c r="Z86" i="28"/>
  <c r="X86" i="28"/>
  <c r="V86" i="28"/>
  <c r="T86" i="28"/>
  <c r="R86" i="28"/>
  <c r="P86" i="28"/>
  <c r="N86" i="28"/>
  <c r="AD87" i="28"/>
  <c r="Z87" i="28"/>
  <c r="X87" i="28"/>
  <c r="V87" i="28"/>
  <c r="T87" i="28"/>
  <c r="R87" i="28"/>
  <c r="P87" i="28"/>
  <c r="N87" i="28"/>
  <c r="AD88" i="28"/>
  <c r="Z88" i="28"/>
  <c r="X88" i="28"/>
  <c r="V88" i="28"/>
  <c r="T88" i="28"/>
  <c r="R88" i="28"/>
  <c r="P88" i="28"/>
  <c r="N88" i="28"/>
  <c r="AD98" i="28"/>
  <c r="Z98" i="28"/>
  <c r="X98" i="28"/>
  <c r="V98" i="28"/>
  <c r="T98" i="28"/>
  <c r="R98" i="28"/>
  <c r="P98" i="28"/>
  <c r="N98" i="28"/>
  <c r="AQ97" i="28"/>
  <c r="AD97" i="28"/>
  <c r="Z97" i="28"/>
  <c r="X97" i="28"/>
  <c r="V97" i="28"/>
  <c r="T97" i="28"/>
  <c r="R97" i="28"/>
  <c r="P97" i="28"/>
  <c r="N97" i="28"/>
  <c r="J97" i="28"/>
  <c r="AD96" i="28"/>
  <c r="Z96" i="28"/>
  <c r="X96" i="28"/>
  <c r="V96" i="28"/>
  <c r="T96" i="28"/>
  <c r="R96" i="28"/>
  <c r="P96" i="28"/>
  <c r="N96" i="28"/>
  <c r="J96" i="28"/>
  <c r="AD95" i="28"/>
  <c r="Z95" i="28"/>
  <c r="X95" i="28"/>
  <c r="V95" i="28"/>
  <c r="T95" i="28"/>
  <c r="R95" i="28"/>
  <c r="P95" i="28"/>
  <c r="N95" i="28"/>
  <c r="J95" i="28"/>
  <c r="AD94" i="28"/>
  <c r="Z94" i="28"/>
  <c r="X94" i="28"/>
  <c r="V94" i="28"/>
  <c r="T94" i="28"/>
  <c r="R94" i="28"/>
  <c r="P94" i="28"/>
  <c r="N94" i="28"/>
  <c r="AD93" i="28"/>
  <c r="Z93" i="28"/>
  <c r="X93" i="28"/>
  <c r="V93" i="28"/>
  <c r="T93" i="28"/>
  <c r="R93" i="28"/>
  <c r="P93" i="28"/>
  <c r="N93" i="28"/>
  <c r="AD91" i="28"/>
  <c r="Z91" i="28"/>
  <c r="X91" i="28"/>
  <c r="V91" i="28"/>
  <c r="T91" i="28"/>
  <c r="R91" i="28"/>
  <c r="P91" i="28"/>
  <c r="N91" i="28"/>
  <c r="J91" i="28"/>
  <c r="AD90" i="28"/>
  <c r="Z90" i="28"/>
  <c r="X90" i="28"/>
  <c r="V90" i="28"/>
  <c r="T90" i="28"/>
  <c r="R90" i="28"/>
  <c r="P90" i="28"/>
  <c r="N90" i="28"/>
  <c r="AD89" i="28"/>
  <c r="Z89" i="28"/>
  <c r="X89" i="28"/>
  <c r="V89" i="28"/>
  <c r="T89" i="28"/>
  <c r="R89" i="28"/>
  <c r="P89" i="28"/>
  <c r="N89" i="28"/>
  <c r="AD85" i="28"/>
  <c r="Z85" i="28"/>
  <c r="X85" i="28"/>
  <c r="V85" i="28"/>
  <c r="T85" i="28"/>
  <c r="R85" i="28"/>
  <c r="P85" i="28"/>
  <c r="N85" i="28"/>
  <c r="J85" i="28"/>
  <c r="AD84" i="28"/>
  <c r="Z84" i="28"/>
  <c r="X84" i="28"/>
  <c r="V84" i="28"/>
  <c r="T84" i="28"/>
  <c r="R84" i="28"/>
  <c r="P84" i="28"/>
  <c r="N84" i="28"/>
  <c r="J84" i="28"/>
  <c r="J81" i="28"/>
  <c r="AD74" i="28"/>
  <c r="Z74" i="28"/>
  <c r="X74" i="28"/>
  <c r="V74" i="28"/>
  <c r="T74" i="28"/>
  <c r="R74" i="28"/>
  <c r="P74" i="28"/>
  <c r="N74" i="28"/>
  <c r="AD83" i="28"/>
  <c r="Z83" i="28"/>
  <c r="X83" i="28"/>
  <c r="V83" i="28"/>
  <c r="T83" i="28"/>
  <c r="R83" i="28"/>
  <c r="P83" i="28"/>
  <c r="N83" i="28"/>
  <c r="AQ82" i="28"/>
  <c r="AD82" i="28"/>
  <c r="Z82" i="28"/>
  <c r="X82" i="28"/>
  <c r="V82" i="28"/>
  <c r="T82" i="28"/>
  <c r="R82" i="28"/>
  <c r="P82" i="28"/>
  <c r="N82" i="28"/>
  <c r="J82" i="28"/>
  <c r="AD81" i="28"/>
  <c r="Z81" i="28"/>
  <c r="X81" i="28"/>
  <c r="V81" i="28"/>
  <c r="T81" i="28"/>
  <c r="R81" i="28"/>
  <c r="P81" i="28"/>
  <c r="N81" i="28"/>
  <c r="AD80" i="28"/>
  <c r="Z80" i="28"/>
  <c r="X80" i="28"/>
  <c r="V80" i="28"/>
  <c r="T80" i="28"/>
  <c r="R80" i="28"/>
  <c r="P80" i="28"/>
  <c r="N80" i="28"/>
  <c r="AD79" i="28"/>
  <c r="Z79" i="28"/>
  <c r="X79" i="28"/>
  <c r="V79" i="28"/>
  <c r="T79" i="28"/>
  <c r="R79" i="28"/>
  <c r="P79" i="28"/>
  <c r="N79" i="28"/>
  <c r="AD78" i="28"/>
  <c r="Z78" i="28"/>
  <c r="X78" i="28"/>
  <c r="V78" i="28"/>
  <c r="T78" i="28"/>
  <c r="R78" i="28"/>
  <c r="P78" i="28"/>
  <c r="N78" i="28"/>
  <c r="J78" i="28"/>
  <c r="AD77" i="28"/>
  <c r="Z77" i="28"/>
  <c r="X77" i="28"/>
  <c r="V77" i="28"/>
  <c r="T77" i="28"/>
  <c r="R77" i="28"/>
  <c r="P77" i="28"/>
  <c r="N77" i="28"/>
  <c r="AD76" i="28"/>
  <c r="Z76" i="28"/>
  <c r="X76" i="28"/>
  <c r="V76" i="28"/>
  <c r="T76" i="28"/>
  <c r="R76" i="28"/>
  <c r="P76" i="28"/>
  <c r="N76" i="28"/>
  <c r="AD75" i="28"/>
  <c r="Z75" i="28"/>
  <c r="X75" i="28"/>
  <c r="V75" i="28"/>
  <c r="T75" i="28"/>
  <c r="R75" i="28"/>
  <c r="P75" i="28"/>
  <c r="N75" i="28"/>
  <c r="J75" i="28"/>
  <c r="AD73" i="28"/>
  <c r="Z73" i="28"/>
  <c r="X73" i="28"/>
  <c r="V73" i="28"/>
  <c r="T73" i="28"/>
  <c r="R73" i="28"/>
  <c r="P73" i="28"/>
  <c r="N73" i="28"/>
  <c r="J73" i="28"/>
  <c r="AQ72" i="28"/>
  <c r="AD72" i="28"/>
  <c r="Z72" i="28"/>
  <c r="X72" i="28"/>
  <c r="V72" i="28"/>
  <c r="T72" i="28"/>
  <c r="R72" i="28"/>
  <c r="P72" i="28"/>
  <c r="N72" i="28"/>
  <c r="J72" i="28"/>
  <c r="AD71" i="28"/>
  <c r="Z71" i="28"/>
  <c r="X71" i="28"/>
  <c r="V71" i="28"/>
  <c r="T71" i="28"/>
  <c r="R71" i="28"/>
  <c r="P71" i="28"/>
  <c r="N71" i="28"/>
  <c r="AD70" i="28"/>
  <c r="Z70" i="28"/>
  <c r="X70" i="28"/>
  <c r="V70" i="28"/>
  <c r="T70" i="28"/>
  <c r="R70" i="28"/>
  <c r="P70" i="28"/>
  <c r="N70" i="28"/>
  <c r="AD69" i="28"/>
  <c r="Z69" i="28"/>
  <c r="X69" i="28"/>
  <c r="V69" i="28"/>
  <c r="T69" i="28"/>
  <c r="R69" i="28"/>
  <c r="P69" i="28"/>
  <c r="N69" i="28"/>
  <c r="J69" i="28"/>
  <c r="AE28" i="46" l="1"/>
  <c r="AF28" i="46" s="1"/>
  <c r="AI28" i="46" s="1"/>
  <c r="AE30" i="46"/>
  <c r="AF30" i="46" s="1"/>
  <c r="AI30" i="46" s="1"/>
  <c r="AE51" i="46"/>
  <c r="AF51" i="46" s="1"/>
  <c r="AI51" i="46" s="1"/>
  <c r="AE52" i="46"/>
  <c r="AF52" i="46" s="1"/>
  <c r="AI52" i="46" s="1"/>
  <c r="AE17" i="46"/>
  <c r="AF17" i="46" s="1"/>
  <c r="AI17" i="46" s="1"/>
  <c r="AE18" i="46"/>
  <c r="AF18" i="46" s="1"/>
  <c r="AI18" i="46" s="1"/>
  <c r="AE20" i="46"/>
  <c r="AF20" i="46" s="1"/>
  <c r="AI20" i="46" s="1"/>
  <c r="AE22" i="46"/>
  <c r="AF22" i="46" s="1"/>
  <c r="AI22" i="46" s="1"/>
  <c r="AE25" i="46"/>
  <c r="AF25" i="46" s="1"/>
  <c r="AI25" i="46" s="1"/>
  <c r="AE45" i="46"/>
  <c r="AF45" i="46" s="1"/>
  <c r="AI45" i="46" s="1"/>
  <c r="AE46" i="46"/>
  <c r="AF46" i="46" s="1"/>
  <c r="AI46" i="46" s="1"/>
  <c r="AE49" i="46"/>
  <c r="AF49" i="46" s="1"/>
  <c r="AI49" i="46" s="1"/>
  <c r="AE23" i="46"/>
  <c r="AF23" i="46" s="1"/>
  <c r="AI23" i="46" s="1"/>
  <c r="AE29" i="46"/>
  <c r="AF29" i="46" s="1"/>
  <c r="AI29" i="46" s="1"/>
  <c r="AE48" i="46"/>
  <c r="AF48" i="46" s="1"/>
  <c r="AI48" i="46" s="1"/>
  <c r="AE14" i="46"/>
  <c r="AF14" i="46" s="1"/>
  <c r="AI14" i="46" s="1"/>
  <c r="AE15" i="46"/>
  <c r="AF15" i="46" s="1"/>
  <c r="AI15" i="46" s="1"/>
  <c r="AE16" i="46"/>
  <c r="AF16" i="46" s="1"/>
  <c r="AI16" i="46" s="1"/>
  <c r="AE24" i="46"/>
  <c r="AF24" i="46" s="1"/>
  <c r="AI24" i="46" s="1"/>
  <c r="AE26" i="46"/>
  <c r="AF26" i="46" s="1"/>
  <c r="AI26" i="46" s="1"/>
  <c r="AE27" i="46"/>
  <c r="AF27" i="46" s="1"/>
  <c r="AI27" i="46" s="1"/>
  <c r="AE47" i="46"/>
  <c r="AF47" i="46" s="1"/>
  <c r="AI47" i="46" s="1"/>
  <c r="AE50" i="46"/>
  <c r="AF50" i="46" s="1"/>
  <c r="AI50" i="46" s="1"/>
  <c r="AA105" i="28"/>
  <c r="AB105" i="28" s="1"/>
  <c r="AE105" i="28" s="1"/>
  <c r="AH105" i="28" s="1"/>
  <c r="AK20" i="46"/>
  <c r="AM20" i="46" s="1"/>
  <c r="AN20" i="46" s="1"/>
  <c r="AQ20" i="46" s="1"/>
  <c r="AK47" i="46"/>
  <c r="AK49" i="46"/>
  <c r="AK15" i="46"/>
  <c r="AK25" i="46"/>
  <c r="AK23" i="46"/>
  <c r="AK52" i="46"/>
  <c r="AK14" i="46"/>
  <c r="AK16" i="46"/>
  <c r="AK26" i="46"/>
  <c r="AK45" i="46"/>
  <c r="AK24" i="46"/>
  <c r="AM24" i="46" s="1"/>
  <c r="AN24" i="46" s="1"/>
  <c r="AQ24" i="46" s="1"/>
  <c r="AK46" i="46"/>
  <c r="AK50" i="46"/>
  <c r="AK29" i="46"/>
  <c r="AK48" i="46"/>
  <c r="AM48" i="46" s="1"/>
  <c r="AN48" i="46" s="1"/>
  <c r="AQ48" i="46" s="1"/>
  <c r="AK17" i="46"/>
  <c r="AK18" i="46"/>
  <c r="AK28" i="46"/>
  <c r="AK30" i="46"/>
  <c r="AM30" i="46" s="1"/>
  <c r="AN30" i="46" s="1"/>
  <c r="AQ30" i="46" s="1"/>
  <c r="AK22" i="46"/>
  <c r="AK51" i="46"/>
  <c r="AK27" i="46"/>
  <c r="AM27" i="46" s="1"/>
  <c r="AN27" i="46" s="1"/>
  <c r="AQ27" i="46" s="1"/>
  <c r="AA104" i="28"/>
  <c r="AB104" i="28" s="1"/>
  <c r="AE104" i="28" s="1"/>
  <c r="AH104" i="28" s="1"/>
  <c r="AA107" i="28"/>
  <c r="AB107" i="28" s="1"/>
  <c r="AE107" i="28" s="1"/>
  <c r="AF107" i="28" s="1"/>
  <c r="AG107" i="28" s="1"/>
  <c r="AA101" i="28"/>
  <c r="AB101" i="28" s="1"/>
  <c r="AE101" i="28" s="1"/>
  <c r="AH101" i="28" s="1"/>
  <c r="AA102" i="28"/>
  <c r="AB102" i="28" s="1"/>
  <c r="AE102" i="28" s="1"/>
  <c r="AF102" i="28" s="1"/>
  <c r="AG102" i="28" s="1"/>
  <c r="AA106" i="28"/>
  <c r="AB106" i="28" s="1"/>
  <c r="AE106" i="28" s="1"/>
  <c r="AH106" i="28" s="1"/>
  <c r="AA100" i="28"/>
  <c r="AB100" i="28" s="1"/>
  <c r="AE100" i="28" s="1"/>
  <c r="AF100" i="28" s="1"/>
  <c r="AG100" i="28" s="1"/>
  <c r="AA88" i="28"/>
  <c r="AB88" i="28" s="1"/>
  <c r="AE88" i="28" s="1"/>
  <c r="AH88" i="28" s="1"/>
  <c r="AA87" i="28"/>
  <c r="AB87" i="28" s="1"/>
  <c r="AE87" i="28" s="1"/>
  <c r="AF87" i="28" s="1"/>
  <c r="AG87" i="28" s="1"/>
  <c r="AA86" i="28"/>
  <c r="AB86" i="28" s="1"/>
  <c r="AE86" i="28" s="1"/>
  <c r="AH86" i="28" s="1"/>
  <c r="AA103" i="28"/>
  <c r="AB103" i="28" s="1"/>
  <c r="AE103" i="28" s="1"/>
  <c r="AF103" i="28" s="1"/>
  <c r="AG103" i="28" s="1"/>
  <c r="AA99" i="28"/>
  <c r="AB99" i="28" s="1"/>
  <c r="AE99" i="28" s="1"/>
  <c r="AF99" i="28" s="1"/>
  <c r="AG99" i="28" s="1"/>
  <c r="AA92" i="28"/>
  <c r="AB92" i="28" s="1"/>
  <c r="AE92" i="28" s="1"/>
  <c r="AH92" i="28" s="1"/>
  <c r="AA84" i="28"/>
  <c r="AB84" i="28" s="1"/>
  <c r="AE84" i="28" s="1"/>
  <c r="AH84" i="28" s="1"/>
  <c r="AA93" i="28"/>
  <c r="AB93" i="28" s="1"/>
  <c r="AE93" i="28" s="1"/>
  <c r="AF93" i="28" s="1"/>
  <c r="AG93" i="28" s="1"/>
  <c r="AA95" i="28"/>
  <c r="AB95" i="28" s="1"/>
  <c r="AE95" i="28" s="1"/>
  <c r="AH95" i="28" s="1"/>
  <c r="AA85" i="28"/>
  <c r="AB85" i="28" s="1"/>
  <c r="AE85" i="28" s="1"/>
  <c r="AH85" i="28" s="1"/>
  <c r="AA98" i="28"/>
  <c r="AB98" i="28" s="1"/>
  <c r="AE98" i="28" s="1"/>
  <c r="AF98" i="28" s="1"/>
  <c r="AG98" i="28" s="1"/>
  <c r="AA96" i="28"/>
  <c r="AB96" i="28" s="1"/>
  <c r="AE96" i="28" s="1"/>
  <c r="AF96" i="28" s="1"/>
  <c r="AG96" i="28" s="1"/>
  <c r="AA89" i="28"/>
  <c r="AB89" i="28" s="1"/>
  <c r="AE89" i="28" s="1"/>
  <c r="AH89" i="28" s="1"/>
  <c r="AA90" i="28"/>
  <c r="AB90" i="28" s="1"/>
  <c r="AE90" i="28" s="1"/>
  <c r="AH90" i="28" s="1"/>
  <c r="AA74" i="28"/>
  <c r="AB74" i="28" s="1"/>
  <c r="AE74" i="28" s="1"/>
  <c r="AH74" i="28" s="1"/>
  <c r="AA91" i="28"/>
  <c r="AB91" i="28" s="1"/>
  <c r="AE91" i="28" s="1"/>
  <c r="AH91" i="28" s="1"/>
  <c r="AA97" i="28"/>
  <c r="AB97" i="28" s="1"/>
  <c r="AE97" i="28" s="1"/>
  <c r="AH97" i="28" s="1"/>
  <c r="AA94" i="28"/>
  <c r="AB94" i="28" s="1"/>
  <c r="AE94" i="28" s="1"/>
  <c r="AH94" i="28" s="1"/>
  <c r="AA70" i="28"/>
  <c r="AB70" i="28" s="1"/>
  <c r="AE70" i="28" s="1"/>
  <c r="AH70" i="28" s="1"/>
  <c r="AA76" i="28"/>
  <c r="AB76" i="28" s="1"/>
  <c r="AE76" i="28" s="1"/>
  <c r="AH76" i="28" s="1"/>
  <c r="AA78" i="28"/>
  <c r="AB78" i="28" s="1"/>
  <c r="AE78" i="28" s="1"/>
  <c r="AF78" i="28" s="1"/>
  <c r="AG78" i="28" s="1"/>
  <c r="AA80" i="28"/>
  <c r="AB80" i="28" s="1"/>
  <c r="AE80" i="28" s="1"/>
  <c r="AH80" i="28" s="1"/>
  <c r="AA73" i="28"/>
  <c r="AB73" i="28" s="1"/>
  <c r="AE73" i="28" s="1"/>
  <c r="AH73" i="28" s="1"/>
  <c r="AA69" i="28"/>
  <c r="AB69" i="28" s="1"/>
  <c r="AE69" i="28" s="1"/>
  <c r="AF69" i="28" s="1"/>
  <c r="AG69" i="28" s="1"/>
  <c r="AA81" i="28"/>
  <c r="AB81" i="28" s="1"/>
  <c r="AE81" i="28" s="1"/>
  <c r="AF81" i="28" s="1"/>
  <c r="AG81" i="28" s="1"/>
  <c r="AA83" i="28"/>
  <c r="AB83" i="28" s="1"/>
  <c r="AE83" i="28" s="1"/>
  <c r="AF83" i="28" s="1"/>
  <c r="AG83" i="28" s="1"/>
  <c r="AA75" i="28"/>
  <c r="AB75" i="28" s="1"/>
  <c r="AE75" i="28" s="1"/>
  <c r="AH75" i="28" s="1"/>
  <c r="AA71" i="28"/>
  <c r="AB71" i="28" s="1"/>
  <c r="AE71" i="28" s="1"/>
  <c r="AH71" i="28" s="1"/>
  <c r="AA79" i="28"/>
  <c r="AB79" i="28" s="1"/>
  <c r="AE79" i="28" s="1"/>
  <c r="AF79" i="28" s="1"/>
  <c r="AG79" i="28" s="1"/>
  <c r="AA77" i="28"/>
  <c r="AB77" i="28" s="1"/>
  <c r="AE77" i="28" s="1"/>
  <c r="AH77" i="28" s="1"/>
  <c r="AA82" i="28"/>
  <c r="AB82" i="28" s="1"/>
  <c r="AE82" i="28" s="1"/>
  <c r="AH82" i="28" s="1"/>
  <c r="AA72" i="28"/>
  <c r="AB72" i="28" s="1"/>
  <c r="AE72" i="28" s="1"/>
  <c r="AH72" i="28" s="1"/>
  <c r="C8" i="13"/>
  <c r="AM51" i="46" l="1"/>
  <c r="AN51" i="46" s="1"/>
  <c r="AQ51" i="46" s="1"/>
  <c r="AM17" i="46"/>
  <c r="AN17" i="46" s="1"/>
  <c r="AQ17" i="46" s="1"/>
  <c r="AM46" i="46"/>
  <c r="AN46" i="46" s="1"/>
  <c r="AQ46" i="46" s="1"/>
  <c r="AM25" i="46"/>
  <c r="AN25" i="46" s="1"/>
  <c r="AQ25" i="46" s="1"/>
  <c r="AF105" i="28"/>
  <c r="AG105" i="28" s="1"/>
  <c r="AH107" i="28"/>
  <c r="AH102" i="28"/>
  <c r="AF101" i="28"/>
  <c r="AG101" i="28" s="1"/>
  <c r="AI99" i="28" s="1"/>
  <c r="AJ99" i="28" s="1"/>
  <c r="AM99" i="28" s="1"/>
  <c r="AH99" i="28"/>
  <c r="AF88" i="28"/>
  <c r="AG88" i="28" s="1"/>
  <c r="AF86" i="28"/>
  <c r="AG86" i="28" s="1"/>
  <c r="AH87" i="28"/>
  <c r="AF104" i="28"/>
  <c r="AG104" i="28" s="1"/>
  <c r="AU46" i="46"/>
  <c r="AV46" i="46" s="1"/>
  <c r="AU30" i="46"/>
  <c r="AU24" i="46"/>
  <c r="AV24" i="46" s="1"/>
  <c r="AM14" i="46"/>
  <c r="AN14" i="46" s="1"/>
  <c r="AQ14" i="46" s="1"/>
  <c r="AU27" i="46"/>
  <c r="AV27" i="46" s="1"/>
  <c r="AM22" i="46"/>
  <c r="AN22" i="46" s="1"/>
  <c r="AQ22" i="46" s="1"/>
  <c r="AU48" i="46"/>
  <c r="AT48" i="46"/>
  <c r="AU51" i="46"/>
  <c r="AT51" i="46"/>
  <c r="AU17" i="46"/>
  <c r="AV17" i="46" s="1"/>
  <c r="AU25" i="46"/>
  <c r="AT25" i="46"/>
  <c r="AU20" i="46"/>
  <c r="AF91" i="28"/>
  <c r="AG91" i="28" s="1"/>
  <c r="AF95" i="28"/>
  <c r="AG95" i="28" s="1"/>
  <c r="AI95" i="28" s="1"/>
  <c r="AJ95" i="28" s="1"/>
  <c r="AM95" i="28" s="1"/>
  <c r="AH100" i="28"/>
  <c r="AF106" i="28"/>
  <c r="AG106" i="28" s="1"/>
  <c r="AH103" i="28"/>
  <c r="AI102" i="28"/>
  <c r="AJ102" i="28" s="1"/>
  <c r="AM102" i="28" s="1"/>
  <c r="AN102" i="28" s="1"/>
  <c r="AP102" i="28" s="1"/>
  <c r="AH96" i="28"/>
  <c r="AH98" i="28"/>
  <c r="AF97" i="28"/>
  <c r="AG97" i="28" s="1"/>
  <c r="AI97" i="28" s="1"/>
  <c r="AJ97" i="28" s="1"/>
  <c r="AM97" i="28" s="1"/>
  <c r="AF84" i="28"/>
  <c r="AG84" i="28" s="1"/>
  <c r="AI84" i="28" s="1"/>
  <c r="AJ84" i="28" s="1"/>
  <c r="AM84" i="28" s="1"/>
  <c r="AF92" i="28"/>
  <c r="AG92" i="28" s="1"/>
  <c r="AF74" i="28"/>
  <c r="AG74" i="28" s="1"/>
  <c r="AF85" i="28"/>
  <c r="AG85" i="28" s="1"/>
  <c r="AH78" i="28"/>
  <c r="AH93" i="28"/>
  <c r="AF90" i="28"/>
  <c r="AG90" i="28" s="1"/>
  <c r="AF94" i="28"/>
  <c r="AG94" i="28" s="1"/>
  <c r="AF89" i="28"/>
  <c r="AG89" i="28" s="1"/>
  <c r="AF75" i="28"/>
  <c r="AG75" i="28" s="1"/>
  <c r="AI96" i="28"/>
  <c r="AJ96" i="28" s="1"/>
  <c r="AM96" i="28" s="1"/>
  <c r="AO96" i="28" s="1"/>
  <c r="AQ96" i="28" s="1"/>
  <c r="AF73" i="28"/>
  <c r="AG73" i="28" s="1"/>
  <c r="AF71" i="28"/>
  <c r="AG71" i="28" s="1"/>
  <c r="AH69" i="28"/>
  <c r="AF70" i="28"/>
  <c r="AG70" i="28" s="1"/>
  <c r="AF76" i="28"/>
  <c r="AG76" i="28" s="1"/>
  <c r="AF82" i="28"/>
  <c r="AG82" i="28" s="1"/>
  <c r="AH79" i="28"/>
  <c r="AF72" i="28"/>
  <c r="AG72" i="28" s="1"/>
  <c r="AI72" i="28" s="1"/>
  <c r="AJ72" i="28" s="1"/>
  <c r="AM72" i="28" s="1"/>
  <c r="AI81" i="28"/>
  <c r="AJ81" i="28" s="1"/>
  <c r="AM81" i="28" s="1"/>
  <c r="AN81" i="28" s="1"/>
  <c r="AP81" i="28" s="1"/>
  <c r="AF80" i="28"/>
  <c r="AG80" i="28" s="1"/>
  <c r="AI78" i="28" s="1"/>
  <c r="AJ78" i="28" s="1"/>
  <c r="AM78" i="28" s="1"/>
  <c r="AF77" i="28"/>
  <c r="AG77" i="28" s="1"/>
  <c r="AH81" i="28"/>
  <c r="AH83" i="28"/>
  <c r="I8" i="13"/>
  <c r="I9" i="13"/>
  <c r="I10" i="13"/>
  <c r="I11" i="13"/>
  <c r="I12" i="13"/>
  <c r="I13" i="13"/>
  <c r="I14" i="13"/>
  <c r="I15" i="13"/>
  <c r="I16" i="13"/>
  <c r="I17" i="13"/>
  <c r="I7" i="13"/>
  <c r="E26" i="43"/>
  <c r="AV25" i="46" l="1"/>
  <c r="AV51" i="46"/>
  <c r="AI104" i="28"/>
  <c r="AJ104" i="28" s="1"/>
  <c r="AM104" i="28" s="1"/>
  <c r="AO104" i="28" s="1"/>
  <c r="AQ104" i="28" s="1"/>
  <c r="AU14" i="46"/>
  <c r="AV14" i="46" s="1"/>
  <c r="AV20" i="46"/>
  <c r="AV48" i="46"/>
  <c r="AV30" i="46"/>
  <c r="AU22" i="46"/>
  <c r="AO102" i="28"/>
  <c r="AQ102" i="28" s="1"/>
  <c r="AR102" i="28" s="1"/>
  <c r="AN99" i="28"/>
  <c r="AP99" i="28" s="1"/>
  <c r="AO99" i="28"/>
  <c r="AQ99" i="28" s="1"/>
  <c r="AI91" i="28"/>
  <c r="AJ91" i="28" s="1"/>
  <c r="AM91" i="28" s="1"/>
  <c r="AN91" i="28" s="1"/>
  <c r="AP91" i="28" s="1"/>
  <c r="AI85" i="28"/>
  <c r="AJ85" i="28" s="1"/>
  <c r="AM85" i="28" s="1"/>
  <c r="AN85" i="28" s="1"/>
  <c r="AP85" i="28" s="1"/>
  <c r="AN96" i="28"/>
  <c r="AO97" i="28"/>
  <c r="AN97" i="28"/>
  <c r="AO95" i="28"/>
  <c r="AQ95" i="28" s="1"/>
  <c r="AN95" i="28"/>
  <c r="AP95" i="28" s="1"/>
  <c r="AO84" i="28"/>
  <c r="AQ84" i="28" s="1"/>
  <c r="AN84" i="28"/>
  <c r="AP84" i="28" s="1"/>
  <c r="AI73" i="28"/>
  <c r="AJ73" i="28" s="1"/>
  <c r="AM73" i="28" s="1"/>
  <c r="AN73" i="28" s="1"/>
  <c r="AP73" i="28" s="1"/>
  <c r="AO81" i="28"/>
  <c r="AQ81" i="28" s="1"/>
  <c r="AR81" i="28" s="1"/>
  <c r="AI69" i="28"/>
  <c r="AJ69" i="28" s="1"/>
  <c r="AM69" i="28" s="1"/>
  <c r="AO69" i="28" s="1"/>
  <c r="AQ69" i="28" s="1"/>
  <c r="AI82" i="28"/>
  <c r="AJ82" i="28" s="1"/>
  <c r="AM82" i="28" s="1"/>
  <c r="AN82" i="28" s="1"/>
  <c r="AI75" i="28"/>
  <c r="AJ75" i="28" s="1"/>
  <c r="AM75" i="28" s="1"/>
  <c r="AO75" i="28" s="1"/>
  <c r="AQ75" i="28" s="1"/>
  <c r="AN78" i="28"/>
  <c r="AP78" i="28" s="1"/>
  <c r="AO78" i="28"/>
  <c r="AQ78" i="28" s="1"/>
  <c r="AO72" i="28"/>
  <c r="AN72" i="28"/>
  <c r="U5" i="43"/>
  <c r="S5" i="43"/>
  <c r="C17" i="13"/>
  <c r="C16" i="13"/>
  <c r="C15" i="13"/>
  <c r="C14" i="13"/>
  <c r="Q5" i="43"/>
  <c r="O5" i="43"/>
  <c r="M5" i="43"/>
  <c r="K5" i="43"/>
  <c r="I5" i="43"/>
  <c r="G5" i="43"/>
  <c r="E5" i="43"/>
  <c r="C7" i="13"/>
  <c r="U26" i="43"/>
  <c r="U27" i="43" s="1"/>
  <c r="S26" i="43"/>
  <c r="S27" i="43" s="1"/>
  <c r="Q26" i="43"/>
  <c r="Q27" i="43" s="1"/>
  <c r="O26" i="43"/>
  <c r="O27" i="43" s="1"/>
  <c r="M26" i="43"/>
  <c r="M27" i="43" s="1"/>
  <c r="K26" i="43"/>
  <c r="K27" i="43" s="1"/>
  <c r="I26" i="43"/>
  <c r="I27" i="43" s="1"/>
  <c r="G26" i="43"/>
  <c r="G27" i="43" s="1"/>
  <c r="E27" i="43"/>
  <c r="AN104" i="28" l="1"/>
  <c r="AP104" i="28" s="1"/>
  <c r="AR104" i="28" s="1"/>
  <c r="AR99" i="28"/>
  <c r="AP82" i="28"/>
  <c r="AR82" i="28" s="1"/>
  <c r="AP97" i="28"/>
  <c r="AR97" i="28" s="1"/>
  <c r="AP96" i="28"/>
  <c r="AR96" i="28" s="1"/>
  <c r="AP72" i="28"/>
  <c r="AR72" i="28" s="1"/>
  <c r="AV22" i="46"/>
  <c r="AO91" i="28"/>
  <c r="AQ91" i="28" s="1"/>
  <c r="AR91" i="28" s="1"/>
  <c r="AR95" i="28"/>
  <c r="AO85" i="28"/>
  <c r="AQ85" i="28" s="1"/>
  <c r="AR85" i="28" s="1"/>
  <c r="AR84" i="28"/>
  <c r="AO73" i="28"/>
  <c r="AQ73" i="28" s="1"/>
  <c r="AR73" i="28" s="1"/>
  <c r="AR78" i="28"/>
  <c r="AN69" i="28"/>
  <c r="AO82" i="28"/>
  <c r="AN75" i="28"/>
  <c r="AP75" i="28" l="1"/>
  <c r="AR75" i="28" s="1"/>
  <c r="AP69" i="28"/>
  <c r="AR69" i="28" s="1"/>
  <c r="C13" i="13"/>
  <c r="C12" i="13"/>
  <c r="C11" i="13"/>
  <c r="C10" i="13"/>
  <c r="C9" i="13"/>
  <c r="J14" i="28" l="1"/>
  <c r="AQ20" i="28"/>
  <c r="AQ54" i="28"/>
  <c r="J54" i="28"/>
  <c r="J53" i="28"/>
  <c r="J38" i="28"/>
  <c r="J23" i="28"/>
  <c r="J21" i="28"/>
  <c r="J20" i="28"/>
  <c r="J19" i="28"/>
  <c r="J18" i="28"/>
  <c r="J16" i="28"/>
  <c r="J15" i="28"/>
  <c r="N15" i="28"/>
  <c r="P15" i="28"/>
  <c r="R15" i="28"/>
  <c r="T15" i="28"/>
  <c r="V15" i="28"/>
  <c r="X15" i="28"/>
  <c r="Z15" i="28"/>
  <c r="AD15" i="28"/>
  <c r="AA15" i="28" l="1"/>
  <c r="N14" i="28"/>
  <c r="P14" i="28"/>
  <c r="R14" i="28"/>
  <c r="T14" i="28"/>
  <c r="V14" i="28"/>
  <c r="X14" i="28"/>
  <c r="Z14" i="28"/>
  <c r="AD14" i="28"/>
  <c r="AD54" i="28"/>
  <c r="Z54" i="28"/>
  <c r="X54" i="28"/>
  <c r="V54" i="28"/>
  <c r="T54" i="28"/>
  <c r="R54" i="28"/>
  <c r="P54" i="28"/>
  <c r="N54" i="28"/>
  <c r="AD53" i="28"/>
  <c r="Z53" i="28"/>
  <c r="X53" i="28"/>
  <c r="V53" i="28"/>
  <c r="T53" i="28"/>
  <c r="R53" i="28"/>
  <c r="P53" i="28"/>
  <c r="N53" i="28"/>
  <c r="AD38" i="28"/>
  <c r="Z38" i="28"/>
  <c r="X38" i="28"/>
  <c r="V38" i="28"/>
  <c r="T38" i="28"/>
  <c r="R38" i="28"/>
  <c r="P38" i="28"/>
  <c r="N38" i="28"/>
  <c r="AD23" i="28"/>
  <c r="Z23" i="28"/>
  <c r="X23" i="28"/>
  <c r="V23" i="28"/>
  <c r="T23" i="28"/>
  <c r="R23" i="28"/>
  <c r="P23" i="28"/>
  <c r="N23" i="28"/>
  <c r="AD22" i="28"/>
  <c r="Z22" i="28"/>
  <c r="X22" i="28"/>
  <c r="V22" i="28"/>
  <c r="T22" i="28"/>
  <c r="R22" i="28"/>
  <c r="P22" i="28"/>
  <c r="N22" i="28"/>
  <c r="AD21" i="28"/>
  <c r="Z21" i="28"/>
  <c r="X21" i="28"/>
  <c r="V21" i="28"/>
  <c r="T21" i="28"/>
  <c r="R21" i="28"/>
  <c r="P21" i="28"/>
  <c r="N21" i="28"/>
  <c r="AD20" i="28"/>
  <c r="Z20" i="28"/>
  <c r="X20" i="28"/>
  <c r="V20" i="28"/>
  <c r="T20" i="28"/>
  <c r="R20" i="28"/>
  <c r="P20" i="28"/>
  <c r="N20" i="28"/>
  <c r="AD19" i="28"/>
  <c r="Z19" i="28"/>
  <c r="X19" i="28"/>
  <c r="V19" i="28"/>
  <c r="T19" i="28"/>
  <c r="R19" i="28"/>
  <c r="P19" i="28"/>
  <c r="N19" i="28"/>
  <c r="AD18" i="28"/>
  <c r="Z18" i="28"/>
  <c r="X18" i="28"/>
  <c r="V18" i="28"/>
  <c r="T18" i="28"/>
  <c r="R18" i="28"/>
  <c r="P18" i="28"/>
  <c r="N18" i="28"/>
  <c r="AB15" i="28" l="1"/>
  <c r="AE15" i="28" s="1"/>
  <c r="AA14" i="28"/>
  <c r="AA54" i="28"/>
  <c r="AA20" i="28"/>
  <c r="AA38" i="28"/>
  <c r="AA21" i="28"/>
  <c r="AA22" i="28"/>
  <c r="AA53" i="28"/>
  <c r="AA19" i="28"/>
  <c r="AA18" i="28"/>
  <c r="AA23" i="28"/>
  <c r="AD17" i="28"/>
  <c r="Z17" i="28"/>
  <c r="X17" i="28"/>
  <c r="V17" i="28"/>
  <c r="T17" i="28"/>
  <c r="R17" i="28"/>
  <c r="P17" i="28"/>
  <c r="N17" i="28"/>
  <c r="AD16" i="28"/>
  <c r="Z16" i="28"/>
  <c r="X16" i="28"/>
  <c r="V16" i="28"/>
  <c r="T16" i="28"/>
  <c r="R16" i="28"/>
  <c r="P16" i="28"/>
  <c r="N16" i="28"/>
  <c r="AF15" i="28" l="1"/>
  <c r="AG15" i="28" s="1"/>
  <c r="AH15" i="28"/>
  <c r="AB19" i="28"/>
  <c r="AE19" i="28" s="1"/>
  <c r="AB23" i="28"/>
  <c r="AE23" i="28" s="1"/>
  <c r="AB20" i="28"/>
  <c r="AE20" i="28" s="1"/>
  <c r="AB21" i="28"/>
  <c r="AE21" i="28" s="1"/>
  <c r="AB53" i="28"/>
  <c r="AE53" i="28" s="1"/>
  <c r="AF53" i="28" s="1"/>
  <c r="AG53" i="28" s="1"/>
  <c r="AB18" i="28"/>
  <c r="AE18" i="28" s="1"/>
  <c r="AB22" i="28"/>
  <c r="AE22" i="28" s="1"/>
  <c r="AB54" i="28"/>
  <c r="AE54" i="28" s="1"/>
  <c r="AB38" i="28"/>
  <c r="AE38" i="28" s="1"/>
  <c r="AB14" i="28"/>
  <c r="AE14" i="28" s="1"/>
  <c r="AA16" i="28"/>
  <c r="AA17" i="28"/>
  <c r="AH18" i="28" l="1"/>
  <c r="AF18" i="28"/>
  <c r="AG18" i="28" s="1"/>
  <c r="AF54" i="28"/>
  <c r="AG54" i="28" s="1"/>
  <c r="AH54" i="28"/>
  <c r="AH19" i="28"/>
  <c r="AF19" i="28"/>
  <c r="AG19" i="28" s="1"/>
  <c r="AH23" i="28"/>
  <c r="AF23" i="28"/>
  <c r="AG23" i="28" s="1"/>
  <c r="AH21" i="28"/>
  <c r="AF21" i="28"/>
  <c r="AG21" i="28" s="1"/>
  <c r="AH38" i="28"/>
  <c r="AF38" i="28"/>
  <c r="AG38" i="28" s="1"/>
  <c r="AF22" i="28"/>
  <c r="AG22" i="28" s="1"/>
  <c r="AH22" i="28"/>
  <c r="AH20" i="28"/>
  <c r="AF20" i="28"/>
  <c r="AG20" i="28" s="1"/>
  <c r="AI20" i="28" s="1"/>
  <c r="AF14" i="28"/>
  <c r="AG14" i="28" s="1"/>
  <c r="AH14" i="28"/>
  <c r="AB17" i="28"/>
  <c r="AE17" i="28" s="1"/>
  <c r="AH17" i="28" s="1"/>
  <c r="AH53" i="28"/>
  <c r="AB16" i="28"/>
  <c r="AE16" i="28" s="1"/>
  <c r="AI19" i="28" l="1"/>
  <c r="AJ19" i="28" s="1"/>
  <c r="AM19" i="28" s="1"/>
  <c r="AI18" i="28"/>
  <c r="AJ18" i="28" s="1"/>
  <c r="AM18" i="28" s="1"/>
  <c r="AI54" i="28"/>
  <c r="AJ54" i="28" s="1"/>
  <c r="AM54" i="28" s="1"/>
  <c r="AN54" i="28" s="1"/>
  <c r="AI53" i="28"/>
  <c r="AJ53" i="28" s="1"/>
  <c r="AM53" i="28" s="1"/>
  <c r="AO53" i="28" s="1"/>
  <c r="AQ53" i="28" s="1"/>
  <c r="AI38" i="28"/>
  <c r="AJ38" i="28" s="1"/>
  <c r="AM38" i="28" s="1"/>
  <c r="AI23" i="28"/>
  <c r="AJ23" i="28" s="1"/>
  <c r="AM23" i="28" s="1"/>
  <c r="AI21" i="28"/>
  <c r="AJ21" i="28" s="1"/>
  <c r="AM21" i="28" s="1"/>
  <c r="AO21" i="28" s="1"/>
  <c r="AQ21" i="28" s="1"/>
  <c r="AH16" i="28"/>
  <c r="AF16" i="28"/>
  <c r="AG16" i="28" s="1"/>
  <c r="AI15" i="28"/>
  <c r="AJ15" i="28" s="1"/>
  <c r="AM15" i="28" s="1"/>
  <c r="AF17" i="28"/>
  <c r="AG17" i="28" s="1"/>
  <c r="AJ20" i="28"/>
  <c r="AM20" i="28" s="1"/>
  <c r="AP54" i="28" l="1"/>
  <c r="AR54" i="28" s="1"/>
  <c r="AN53" i="28"/>
  <c r="AO54" i="28"/>
  <c r="AI16" i="28"/>
  <c r="AJ16" i="28" s="1"/>
  <c r="AM16" i="28" s="1"/>
  <c r="AN21" i="28"/>
  <c r="AN38" i="28"/>
  <c r="AP38" i="28" s="1"/>
  <c r="AO38" i="28"/>
  <c r="AQ38" i="28" s="1"/>
  <c r="AN23" i="28"/>
  <c r="AP23" i="28" s="1"/>
  <c r="AO23" i="28"/>
  <c r="AQ23" i="28" s="1"/>
  <c r="AO20" i="28"/>
  <c r="AN20" i="28"/>
  <c r="AN19" i="28"/>
  <c r="AP19" i="28" s="1"/>
  <c r="AO19" i="28"/>
  <c r="AQ19" i="28" s="1"/>
  <c r="AO18" i="28"/>
  <c r="AQ18" i="28" s="1"/>
  <c r="AN18" i="28"/>
  <c r="AP18" i="28" s="1"/>
  <c r="AO15" i="28"/>
  <c r="AQ15" i="28" s="1"/>
  <c r="AN15" i="28"/>
  <c r="AP15" i="28" s="1"/>
  <c r="X11" i="28"/>
  <c r="X10" i="28"/>
  <c r="P10" i="28"/>
  <c r="AP21" i="28" l="1"/>
  <c r="AR21" i="28" s="1"/>
  <c r="AP20" i="28"/>
  <c r="AR20" i="28" s="1"/>
  <c r="AP53" i="28"/>
  <c r="AR53" i="28" s="1"/>
  <c r="AR38" i="28"/>
  <c r="AR23" i="28"/>
  <c r="AR19" i="28"/>
  <c r="AR18" i="28"/>
  <c r="AR15" i="28"/>
  <c r="AN16" i="28"/>
  <c r="AP16" i="28" s="1"/>
  <c r="AO16" i="28"/>
  <c r="AQ16" i="28" s="1"/>
  <c r="AR16" i="28" l="1"/>
  <c r="AI14" i="28" l="1"/>
  <c r="AJ14" i="28" l="1"/>
  <c r="AM14" i="28" s="1"/>
  <c r="AO14" i="28" l="1"/>
  <c r="AQ14" i="28" s="1"/>
  <c r="AN14" i="28"/>
  <c r="AP14" i="28" s="1"/>
  <c r="AR14" i="28" l="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comments2.xml><?xml version="1.0" encoding="utf-8"?>
<comments xmlns="http://schemas.openxmlformats.org/spreadsheetml/2006/main">
  <authors>
    <author>CLARA EDITH ACOSTA MANRIQUE</author>
    <author>Toshiba Pc</author>
    <author>LUIS HERNANDO VELANDIA GOMEZ</author>
    <author>Johanna Beatriz Serrano Guependo</author>
    <author>LUIS JAIME CAMPOS BELLO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de seguridad de la información y los activos de información en que se desenvuelve. </t>
        </r>
      </text>
    </comment>
    <comment ref="A7" authorId="1" shapeId="0">
      <text>
        <r>
          <rPr>
            <sz val="9"/>
            <color indexed="81"/>
            <rFont val="Tahoma"/>
            <family val="2"/>
          </rPr>
          <t xml:space="preserve">Indique aspecto del contexto externo, que  la entidad debe considerar, sin limitarse, los siguientes factores relacionados con el entorno seguridad de la información.
Sí no encuentra la opción digitela  </t>
        </r>
      </text>
    </comment>
    <comment ref="B7" authorId="1" shapeId="0">
      <text>
        <r>
          <rPr>
            <sz val="9"/>
            <color indexed="81"/>
            <rFont val="Tahoma"/>
            <family val="2"/>
          </rPr>
          <t xml:space="preserve">Indique aspecto del contexto interno, la entidad debe considerar, sin limitarse, los siguientes factores relacionados con el entorno seguridad de la información.
Sí no encuentra la opción digitela  </t>
        </r>
      </text>
    </comment>
    <comment ref="J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No se debe eliminar la primera fila del grupo de causas del riesgo, debido que esto elimina la formulación del riesgo.</t>
        </r>
      </text>
    </comment>
    <comment ref="BE7" authorId="2" shapeId="0">
      <text>
        <r>
          <rPr>
            <sz val="9"/>
            <color indexed="81"/>
            <rFont val="Tahoma"/>
            <family val="2"/>
          </rPr>
          <t>Consigne el resultado del monitoreo o revisiónal cumplimiento de la acción</t>
        </r>
      </text>
    </comment>
    <comment ref="BF7" authorId="2" shapeId="0">
      <text>
        <r>
          <rPr>
            <sz val="9"/>
            <color indexed="81"/>
            <rFont val="Tahoma"/>
            <family val="2"/>
          </rPr>
          <t>Indique el porcentaje de avance en el  cumplimiento de la acción</t>
        </r>
      </text>
    </comment>
    <comment ref="BG7" authorId="2" shapeId="0">
      <text>
        <r>
          <rPr>
            <sz val="9"/>
            <color indexed="81"/>
            <rFont val="Tahoma"/>
            <family val="2"/>
          </rPr>
          <t>Relacione el seguimiento o la verificación en el cumplimiento de la acción y la efectividad de los controles</t>
        </r>
      </text>
    </comment>
    <comment ref="BH7" authorId="2" shapeId="0">
      <text>
        <r>
          <rPr>
            <sz val="9"/>
            <color indexed="81"/>
            <rFont val="Tahoma"/>
            <family val="2"/>
          </rPr>
          <t xml:space="preserve">Determine el estado del riesgo, de acuerdo con la verificación efectuada
</t>
        </r>
      </text>
    </comment>
    <comment ref="BI7" authorId="2" shapeId="0">
      <text>
        <r>
          <rPr>
            <sz val="9"/>
            <color indexed="81"/>
            <rFont val="Tahoma"/>
            <family val="2"/>
          </rPr>
          <t>Relaciona aclaraciones adicionales sobre el seguimiento, en el evento de ser necesario</t>
        </r>
      </text>
    </comment>
    <comment ref="O8" authorId="1" shapeId="0">
      <text>
        <r>
          <rPr>
            <sz val="9"/>
            <color indexed="81"/>
            <rFont val="Tahoma"/>
            <family val="2"/>
          </rPr>
          <t>Un control puede ser tan eficiente que ayude a mitigar varias causas, en estos casos se repite el control, asociado de manera independiente a la causa específica</t>
        </r>
      </text>
    </comment>
    <comment ref="AM8" authorId="3" shapeId="0">
      <text>
        <r>
          <rPr>
            <sz val="9"/>
            <color indexed="81"/>
            <rFont val="Tahoma"/>
            <family val="2"/>
          </rPr>
          <t>Calculo automático</t>
        </r>
      </text>
    </comment>
    <comment ref="AZ8" authorId="1" shapeId="0">
      <text>
        <r>
          <rPr>
            <b/>
            <sz val="9"/>
            <color indexed="81"/>
            <rFont val="Tahoma"/>
            <family val="2"/>
          </rPr>
          <t xml:space="preserve">No </t>
        </r>
        <r>
          <rPr>
            <sz val="9"/>
            <color indexed="81"/>
            <rFont val="Tahoma"/>
            <family val="2"/>
          </rPr>
          <t xml:space="preserve">se definirán indicadores por </t>
        </r>
        <r>
          <rPr>
            <b/>
            <sz val="9"/>
            <color indexed="81"/>
            <rFont val="Tahoma"/>
            <family val="2"/>
          </rPr>
          <t>activo</t>
        </r>
        <r>
          <rPr>
            <sz val="9"/>
            <color indexed="81"/>
            <rFont val="Tahoma"/>
            <family val="2"/>
          </rPr>
          <t xml:space="preserve">, teniendo en cuenta que pueden generarse un sin número de indicadores, definir como mínimo 2 indicadores POR PROCESO:
1 indicador de </t>
        </r>
        <r>
          <rPr>
            <b/>
            <sz val="9"/>
            <color indexed="81"/>
            <rFont val="Tahoma"/>
            <family val="2"/>
          </rPr>
          <t>eficacia</t>
        </r>
        <r>
          <rPr>
            <sz val="9"/>
            <color indexed="81"/>
            <rFont val="Tahoma"/>
            <family val="2"/>
          </rPr>
          <t xml:space="preserve"> que indique el  cumplimiento de las actividades para la gestión del riesgo de seguridad de la información.ej: % controles implementados = (#controles implementados / #controles definidos) x 100
2. Indicador de </t>
        </r>
        <r>
          <rPr>
            <b/>
            <sz val="9"/>
            <color indexed="81"/>
            <rFont val="Tahoma"/>
            <family val="2"/>
          </rPr>
          <t>efectividad</t>
        </r>
        <r>
          <rPr>
            <sz val="9"/>
            <color indexed="81"/>
            <rFont val="Tahoma"/>
            <family val="2"/>
          </rPr>
          <t xml:space="preserve"> para cada riesgo o la suma de todos los riesgos de seguridad de la información. ej: Riesgos materializados de confidencialidad = (# de incidentes que afectaron la confidencialidad de algún activo del proceso)</t>
        </r>
      </text>
    </comment>
    <comment ref="N9" authorId="3" shapeId="0">
      <text>
        <r>
          <rPr>
            <sz val="9"/>
            <color indexed="81"/>
            <rFont val="Tahoma"/>
            <family val="2"/>
          </rPr>
          <t>Calculo automático</t>
        </r>
      </text>
    </comment>
    <comment ref="AE11" authorId="3" shapeId="0">
      <text>
        <r>
          <rPr>
            <sz val="9"/>
            <color indexed="81"/>
            <rFont val="Tahoma"/>
            <family val="2"/>
          </rPr>
          <t>Si el resultado de las calificaciones en el diseño del control, está por debajo de 96%, se debe establecer un plan de acción que permita tener un control o controles bien diseñados.
Cálculo automático</t>
        </r>
      </text>
    </comment>
    <comment ref="AF11" authorId="3" shapeId="0">
      <text>
        <r>
          <rPr>
            <sz val="9"/>
            <color indexed="81"/>
            <rFont val="Tahoma"/>
            <family val="2"/>
          </rPr>
          <t>Cálculo automático</t>
        </r>
      </text>
    </comment>
    <comment ref="AH11" authorId="3" shapeId="0">
      <text>
        <r>
          <rPr>
            <sz val="9"/>
            <color indexed="81"/>
            <rFont val="Tahoma"/>
            <family val="2"/>
          </rPr>
          <t>Calculo automático</t>
        </r>
      </text>
    </comment>
    <comment ref="AJ11" authorId="3" shapeId="0">
      <text>
        <r>
          <rPr>
            <sz val="9"/>
            <color indexed="81"/>
            <rFont val="Tahoma"/>
            <family val="2"/>
          </rPr>
          <t>Fuerte:100
Moderado:50
Débil:0</t>
        </r>
      </text>
    </comment>
    <comment ref="AL11" authorId="3" shapeId="0">
      <text>
        <r>
          <rPr>
            <sz val="9"/>
            <color indexed="81"/>
            <rFont val="Tahoma"/>
            <family val="2"/>
          </rPr>
          <t xml:space="preserve">Calculo automático
</t>
        </r>
      </text>
    </comment>
    <comment ref="O12" authorId="2"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P12" authorId="1"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AX12" authorId="2" shapeId="0">
      <text>
        <r>
          <rPr>
            <sz val="9"/>
            <color indexed="81"/>
            <rFont val="Tahoma"/>
            <family val="2"/>
          </rPr>
          <t xml:space="preserve">Un control puede ser tan eficiente que ayude a mitigar varias causas, en estos casos se repite el control, asociado de manera independiente a la causa específica.
Se tendrá en cuenta la Tabla No.9.
</t>
        </r>
      </text>
    </comment>
    <comment ref="AY12" authorId="4" shapeId="0">
      <text>
        <r>
          <rPr>
            <sz val="9"/>
            <color indexed="81"/>
            <rFont val="Tahoma"/>
            <family val="2"/>
          </rPr>
          <t>Si la actividad/acción deseada no se encuentra en el listado, digitela.
Un control puede ser tan eficiente que ayude a mitigar varias causas, en estos casos se repite el control, asociado de manera independiente a la causa específica. Se tendrá en cuenta la Tabla No.9.</t>
        </r>
      </text>
    </comment>
    <comment ref="P29" authorId="1" shapeId="0">
      <text>
        <r>
          <rPr>
            <b/>
            <sz val="9"/>
            <color indexed="81"/>
            <rFont val="Tahoma"/>
            <family val="2"/>
          </rPr>
          <t xml:space="preserve">Johanna Serrano:
Por favor evaluar este control, no se encuentran valores
</t>
        </r>
      </text>
    </comment>
  </commentList>
</comments>
</file>

<file path=xl/sharedStrings.xml><?xml version="1.0" encoding="utf-8"?>
<sst xmlns="http://schemas.openxmlformats.org/spreadsheetml/2006/main" count="3459" uniqueCount="1584">
  <si>
    <t>PROCESO</t>
  </si>
  <si>
    <t>ZONA DE RIESGO</t>
  </si>
  <si>
    <t>B (baja)</t>
  </si>
  <si>
    <t>M (moderada)</t>
  </si>
  <si>
    <t>A (alta)</t>
  </si>
  <si>
    <t>E (extrema)</t>
  </si>
  <si>
    <t>Descriptor</t>
  </si>
  <si>
    <t>Descripción</t>
  </si>
  <si>
    <t>Frecuencia</t>
  </si>
  <si>
    <t>Rara vez o raro</t>
  </si>
  <si>
    <t>No se ha presentado en los últimos 5 años</t>
  </si>
  <si>
    <t>Improbable</t>
  </si>
  <si>
    <t>El evento puede ocurrir en algún momento.</t>
  </si>
  <si>
    <t>Al menos de una vez en los últimos 5 años.</t>
  </si>
  <si>
    <t>Posible</t>
  </si>
  <si>
    <t xml:space="preserve">El evento podría ocurrir en algún momento </t>
  </si>
  <si>
    <t>Al menos de una vez en los últimos 2 años.</t>
  </si>
  <si>
    <t>Probable</t>
  </si>
  <si>
    <t xml:space="preserve">Casi seguro </t>
  </si>
  <si>
    <t xml:space="preserve">Se espera que el evento ocurra en la mayoría de las circunstancias </t>
  </si>
  <si>
    <t>Insignificante</t>
  </si>
  <si>
    <t>calificación riesgos estratégicos</t>
  </si>
  <si>
    <t>Menor</t>
  </si>
  <si>
    <t>Moderado</t>
  </si>
  <si>
    <t>Mayor</t>
  </si>
  <si>
    <t>Catastrófico</t>
  </si>
  <si>
    <t>Procesos</t>
  </si>
  <si>
    <t>Identificación del riesgo</t>
  </si>
  <si>
    <t>Causa</t>
  </si>
  <si>
    <t>Consecuencias</t>
  </si>
  <si>
    <t xml:space="preserve">            </t>
  </si>
  <si>
    <t>Entidad: CONTRALORIA DE BOGOTA D.C</t>
  </si>
  <si>
    <t>Indicador</t>
  </si>
  <si>
    <t>Riesgo Inherente</t>
  </si>
  <si>
    <t>Riesgo Residual</t>
  </si>
  <si>
    <t>Probabilidad</t>
  </si>
  <si>
    <t>Impacto</t>
  </si>
  <si>
    <t>Zona del riesgo</t>
  </si>
  <si>
    <t>Período de ejecución</t>
  </si>
  <si>
    <t>Registro</t>
  </si>
  <si>
    <t>TOTAL</t>
  </si>
  <si>
    <t xml:space="preserve">Nº </t>
  </si>
  <si>
    <t>Pregunta 
Si el riesgo de corrupción se materializa podría…</t>
  </si>
  <si>
    <t xml:space="preserve">Si </t>
  </si>
  <si>
    <t>NO</t>
  </si>
  <si>
    <t xml:space="preserve">¿Afectar al grupo de funcionarios del proceso? </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</si>
  <si>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</si>
  <si>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</si>
  <si>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</si>
  <si>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</si>
  <si>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 xml:space="preserve"> ¿Generar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</si>
  <si>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</si>
  <si>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</si>
  <si>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</si>
  <si>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</si>
  <si>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</si>
  <si>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</si>
  <si>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</si>
  <si>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</si>
  <si>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</si>
  <si>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</si>
  <si>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</si>
  <si>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Riesgo 1</t>
  </si>
  <si>
    <t>Riesgo 2</t>
  </si>
  <si>
    <t>Riesgo 3</t>
  </si>
  <si>
    <t>Riesgo 4</t>
  </si>
  <si>
    <t>Tipo de riesgo</t>
  </si>
  <si>
    <t>Tecnología</t>
  </si>
  <si>
    <t>Económicos</t>
  </si>
  <si>
    <t>Políticos</t>
  </si>
  <si>
    <t>Tecnólogicos</t>
  </si>
  <si>
    <t>Personal</t>
  </si>
  <si>
    <t>1. Estrategico</t>
  </si>
  <si>
    <t>2. Imagen</t>
  </si>
  <si>
    <t>3. Operativo</t>
  </si>
  <si>
    <t>4. Financiero</t>
  </si>
  <si>
    <t>5. Cumplimiento</t>
  </si>
  <si>
    <t>6. Tecnología</t>
  </si>
  <si>
    <t>7. Antijurídico</t>
  </si>
  <si>
    <t>8. Corrupción</t>
  </si>
  <si>
    <t>GESTIÓN</t>
  </si>
  <si>
    <t>Políticas claras aplicadas</t>
  </si>
  <si>
    <t>Seguimiento al plan estratégico y operativo</t>
  </si>
  <si>
    <t>Indicadores de gestión</t>
  </si>
  <si>
    <t>Tableros de control</t>
  </si>
  <si>
    <t>Seguimiento a cronograma</t>
  </si>
  <si>
    <t>Evaluación del desempeño</t>
  </si>
  <si>
    <t>Informes de gestión</t>
  </si>
  <si>
    <t>Monitoreo de riesgos</t>
  </si>
  <si>
    <t>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</si>
  <si>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</si>
  <si>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</si>
  <si>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</si>
  <si>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</si>
  <si>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</si>
  <si>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</si>
  <si>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</si>
  <si>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</si>
  <si>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</si>
  <si>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</si>
  <si>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</si>
  <si>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</si>
  <si>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</si>
  <si>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</si>
  <si>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LEGALES</t>
  </si>
  <si>
    <t>Normas claras y aplicadas</t>
  </si>
  <si>
    <t>Verificación Acciones adelantadas</t>
  </si>
  <si>
    <t>Observaciones</t>
  </si>
  <si>
    <t>Fecha Final</t>
  </si>
  <si>
    <t>Fecha Inicio</t>
  </si>
  <si>
    <t>DESCRIPCIÓN</t>
  </si>
  <si>
    <t>1 - 5</t>
  </si>
  <si>
    <t>6-11</t>
  </si>
  <si>
    <t>CALIFICACIÓN IMPACTO RIESGO DE CORRUPCIÓN</t>
  </si>
  <si>
    <t>PROBABILIDAD</t>
  </si>
  <si>
    <t>IMPACTO</t>
  </si>
  <si>
    <t>Insignificante (1)</t>
  </si>
  <si>
    <t>Menor (2)</t>
  </si>
  <si>
    <t>Moderado (3)</t>
  </si>
  <si>
    <t>Mayor (4)</t>
  </si>
  <si>
    <t>Catastrófico (5)</t>
  </si>
  <si>
    <t xml:space="preserve"> B </t>
  </si>
  <si>
    <t xml:space="preserve"> M </t>
  </si>
  <si>
    <t xml:space="preserve"> A</t>
  </si>
  <si>
    <t>Improbable (2)</t>
  </si>
  <si>
    <t>M</t>
  </si>
  <si>
    <t>A</t>
  </si>
  <si>
    <t>E</t>
  </si>
  <si>
    <t>Posible (3)</t>
  </si>
  <si>
    <t>Probable (4)</t>
  </si>
  <si>
    <t>Casi Seguro (5)</t>
  </si>
  <si>
    <t>RESPUESTAS POSITIVAS</t>
  </si>
  <si>
    <t>Rara vez (1)</t>
  </si>
  <si>
    <t>Riesgo 5</t>
  </si>
  <si>
    <t>Monitoreo Acciones</t>
  </si>
  <si>
    <t>Nivel de avance del Indicador</t>
  </si>
  <si>
    <t>Área
Responsable</t>
  </si>
  <si>
    <t>Estado
A: Abierto
M: Mitigado
MA: Materializado</t>
  </si>
  <si>
    <t>Monitoreo y Revisión
(Responsable del Proceso)</t>
  </si>
  <si>
    <t>Seguimiento y Verificación
(Oficina de Control Interno)</t>
  </si>
  <si>
    <t>Comunicación Externa</t>
  </si>
  <si>
    <t>Comunicación Interna</t>
  </si>
  <si>
    <t>Código documento:PDE-07
Versión 5.0</t>
  </si>
  <si>
    <t>12-19</t>
  </si>
  <si>
    <t>¿Generar daño ambiental?</t>
  </si>
  <si>
    <t>2. Periodicidad</t>
  </si>
  <si>
    <t>3. Propósito</t>
  </si>
  <si>
    <t>5. Qué pasa con las observaciones o desviaciones</t>
  </si>
  <si>
    <t>Calificación entre 96 y 100</t>
  </si>
  <si>
    <t>Fuerte</t>
  </si>
  <si>
    <t>Débil</t>
  </si>
  <si>
    <t>Calificación entre 86 y 95</t>
  </si>
  <si>
    <t>Calificación entre 0 y 85</t>
  </si>
  <si>
    <t xml:space="preserve"> Rara vez (1)</t>
  </si>
  <si>
    <t>El evento puede ocurrir solo en circunstancias excepcionales (poco comunes o anormales)</t>
  </si>
  <si>
    <t>Es viable que el evento emente ocurra en la mayoría de las circunstancias</t>
  </si>
  <si>
    <t>Al menos 1  vez en el último año.</t>
  </si>
  <si>
    <t>Más de 1 vez al año.</t>
  </si>
  <si>
    <t>Proceso</t>
  </si>
  <si>
    <t xml:space="preserve">Valoración del Riesgo </t>
  </si>
  <si>
    <t>Análisis de riesgo</t>
  </si>
  <si>
    <t>CONTEXTO EXTERNO</t>
  </si>
  <si>
    <t>CONTEXTO DEL PROCESO</t>
  </si>
  <si>
    <t>Financieros</t>
  </si>
  <si>
    <t>Estratégicos</t>
  </si>
  <si>
    <t>Diseño del proceso</t>
  </si>
  <si>
    <t>Interacción con otros procesos</t>
  </si>
  <si>
    <t xml:space="preserve">Transversalidad </t>
  </si>
  <si>
    <t>Procedimientos asociados</t>
  </si>
  <si>
    <t>Responsables del proceso</t>
  </si>
  <si>
    <t>Comunicación entre los procesos</t>
  </si>
  <si>
    <t>Activos de seguridad Digital del proceso</t>
  </si>
  <si>
    <t>CONTEXTO INTERNO</t>
  </si>
  <si>
    <t>Descripción del Riesgo</t>
  </si>
  <si>
    <t>AFECTACION DEL RIESGO</t>
  </si>
  <si>
    <t>Pérdida de confidencialidad</t>
  </si>
  <si>
    <t>Pérdida de integridad</t>
  </si>
  <si>
    <t>Pérdida de disponibilidad</t>
  </si>
  <si>
    <t>Pérdida de integridad y disponibilidad</t>
  </si>
  <si>
    <t>Descripción del riesgo</t>
  </si>
  <si>
    <t>Acción u Omisión</t>
  </si>
  <si>
    <t>Uso del poder</t>
  </si>
  <si>
    <t>Beneficio privado</t>
  </si>
  <si>
    <t>Desviar la gestión de lo público</t>
  </si>
  <si>
    <t>PDE   - Direccionamiento Estrategico</t>
  </si>
  <si>
    <t>PEEPP - Estudios de Economia y Politica Publica</t>
  </si>
  <si>
    <t>PEM   - Evaluación y Mejora</t>
  </si>
  <si>
    <t>PGAF  - Gestión Administrativa y Financiera</t>
  </si>
  <si>
    <t>PGTH  - Gestión de Talento Humano</t>
  </si>
  <si>
    <t>PGTI  - Gestión de Tecnologias de la Información</t>
  </si>
  <si>
    <t>PGD   - Gestión Documental</t>
  </si>
  <si>
    <t>PGJ   - Gestión Juridica</t>
  </si>
  <si>
    <t>PPCCPI - Participación Ciudadana y Comunicación con Partes Interesadas</t>
  </si>
  <si>
    <t>PRFJC - Responsabilidad Fiscal y Jurisdicción Coactiva</t>
  </si>
  <si>
    <t>PVCGF - Vigilancia y Control a la Gestión Fiscal</t>
  </si>
  <si>
    <t>PROBABILIDAD /IMPACTO</t>
  </si>
  <si>
    <t>CORRUPCION</t>
  </si>
  <si>
    <t>Si</t>
  </si>
  <si>
    <t>No</t>
  </si>
  <si>
    <t>Aceptar</t>
  </si>
  <si>
    <t>Evitar</t>
  </si>
  <si>
    <t>MEDIDAS DE TRATAMIENTO</t>
  </si>
  <si>
    <t>Compartir</t>
  </si>
  <si>
    <t>Reducir</t>
  </si>
  <si>
    <t>Medida de Tratamiento</t>
  </si>
  <si>
    <t>A.6.1.2. Separación de deberes</t>
  </si>
  <si>
    <t>A.6.1.3. Contacto con las autoridades</t>
  </si>
  <si>
    <t>A.6.1.4. Contacto con grupos de interés especial</t>
  </si>
  <si>
    <t>A.6.1.5 Seguridad de la información en gestión de proyectos</t>
  </si>
  <si>
    <t>A.6.2.1 Política para dispositivos móviles</t>
  </si>
  <si>
    <t>A.6.2.2 Teletrabajo</t>
  </si>
  <si>
    <t>A.7.1.1 Selección</t>
  </si>
  <si>
    <t>A.7.1.2 Términos y condiciones del empleo</t>
  </si>
  <si>
    <t>A.7.2.1 Responsabilidades de la dirección</t>
  </si>
  <si>
    <t>A.7.2.3 Proceso disciplinario</t>
  </si>
  <si>
    <t>A.7.3.1 Terminación o cambio de  responsabilidades de  empleo</t>
  </si>
  <si>
    <t>A.8.1.2 Propiedad de los activos</t>
  </si>
  <si>
    <t>A.8.1.3 Uso aceptable de los activos</t>
  </si>
  <si>
    <t>A.8.1.4 Devolución de activos</t>
  </si>
  <si>
    <t>A.8.2.1 Clasificación de la información</t>
  </si>
  <si>
    <t>A.8.2.2 Etiquetado de la información</t>
  </si>
  <si>
    <t>A.8.2.3 Manejo de activos</t>
  </si>
  <si>
    <t>A.8.3.1 Gestión de medios removibles</t>
  </si>
  <si>
    <t>A.8.3.2 Disposición de los medios</t>
  </si>
  <si>
    <t>A.8.3.3 Transferencia de medios físicos</t>
  </si>
  <si>
    <t>A.9.1.1 Política de control de acceso</t>
  </si>
  <si>
    <t>A.9.2.1 Registro y cancelación del registro de usuarios</t>
  </si>
  <si>
    <t>A.9.2.2 Suministro de acceso de usuarios</t>
  </si>
  <si>
    <t xml:space="preserve"> A.9.2.3 Gestión de derechos de acceso privilegiado</t>
  </si>
  <si>
    <t>A.9.2.4 Gestión de información de autenticación secreta de usuarios</t>
  </si>
  <si>
    <t>A.9.2.5 Revisión de los derechos de acceso de usuarios</t>
  </si>
  <si>
    <t>A.9.2.6 Retiro o ajuste de los derechos de acceso</t>
  </si>
  <si>
    <t xml:space="preserve"> A.9.3.1 Uso de la información de autenticación secreta </t>
  </si>
  <si>
    <t>A.9.4.1 Restricción de acceso Información</t>
  </si>
  <si>
    <t>A.9.4.4 Uso de programas utilitarios privilegiados</t>
  </si>
  <si>
    <t xml:space="preserve"> A.9.4.5 Control de acceso a códigos fuente de programas</t>
  </si>
  <si>
    <t>A.10.1.2 Gestión de llaves</t>
  </si>
  <si>
    <t>A.11.1.4 Protección contra amenazas externas y ambientales</t>
  </si>
  <si>
    <t>A.11.2.2  Servicios de suministro</t>
  </si>
  <si>
    <t>A.12.1.1 Procedimientos de operación documentados</t>
  </si>
  <si>
    <t>A.12.1.2 Gestión de cambios</t>
  </si>
  <si>
    <t xml:space="preserve"> A.12.1.3 Gestión de capacidad</t>
  </si>
  <si>
    <t>A.12.2.1 Controles contra códigos maliciosos</t>
  </si>
  <si>
    <t>A.12.3.1 Respaldo de información</t>
  </si>
  <si>
    <t>A.12.4.1 Registro de eventos</t>
  </si>
  <si>
    <t>A.12.4.2 Protección de la información de registro</t>
  </si>
  <si>
    <t>A.12.4.3  Registros del administrador  y del operador</t>
  </si>
  <si>
    <t>A.12.4.4 sincronización de relojes</t>
  </si>
  <si>
    <t>A.12.7.1  Información controles de  auditoría de sistemas</t>
  </si>
  <si>
    <t>A.13.1.2 Seguridad de los servicios de red</t>
  </si>
  <si>
    <t>A.13.1.3 Separación en las redes</t>
  </si>
  <si>
    <t>A.13.2.1 Políticas y procedimientos de transferencia de información</t>
  </si>
  <si>
    <t>A.13.2.2 Acuerdos sobre transferencia de información</t>
  </si>
  <si>
    <t>A.13.2.3 Mensajería electrónica</t>
  </si>
  <si>
    <t>A.13.2.4 Acuerdos de confidencialidad o de no divulgación</t>
  </si>
  <si>
    <t>A.14.1.3 Protección de transacciones de los servicios de las aplicaciones</t>
  </si>
  <si>
    <t xml:space="preserve"> A.14.2.1 Política de desarrollo seguro</t>
  </si>
  <si>
    <t xml:space="preserve"> A.14.2.2 Procedimientos de control de cambios en sistemas</t>
  </si>
  <si>
    <t>A.14.2.5 Principios de construcción de sistemas seguros</t>
  </si>
  <si>
    <t xml:space="preserve"> A.14.2.6 Ambiente de desarrollo seguro</t>
  </si>
  <si>
    <t>A.14.2.7 Desarrollo contratado externamente</t>
  </si>
  <si>
    <t>A.14.2.9 Prueba de aceptación de sistemas</t>
  </si>
  <si>
    <t>A.15.1.1 Política de seguridad de la información para las relaciones con proveedores</t>
  </si>
  <si>
    <t>A.15.1.2 Tratamiento de la seguridad dentro de los acuerdos con proveedores</t>
  </si>
  <si>
    <t>A.15.1.3 Cadena de suministro de tecnología de información y comunicación</t>
  </si>
  <si>
    <t>A.15.2.1 Seguimiento y revisión de los servicios de los proveedores</t>
  </si>
  <si>
    <t>A.15.2.2 Gestión de cambios en los servicios de proveedores</t>
  </si>
  <si>
    <t>A.16.1.2 Reporte de eventos de seguridad de la información</t>
  </si>
  <si>
    <t>A.16.1.3 Reporte de debilidades de seguridad de la información</t>
  </si>
  <si>
    <t>A.16.1.4 Evaluación de eventos de seguridad de la información y decisiones sobre ellos</t>
  </si>
  <si>
    <t>A.16.1.5 Respuesta a incidentes de seguridad de la información</t>
  </si>
  <si>
    <t>A.16.1.6 Aprendizaje obtenido de los incidentes de seguridad de la información</t>
  </si>
  <si>
    <t>A.16.1.7 Recolección de evidencia</t>
  </si>
  <si>
    <t>A.17.1.1 Planificación de la continuidad de la seguridad de la información</t>
  </si>
  <si>
    <t>A.17.1.2 Implementación de la continuidad de la seguridad de la información</t>
  </si>
  <si>
    <t>A.18.1.1 Identificación de la legislación aplicable y de los requisitos contractuales</t>
  </si>
  <si>
    <t>A.18.1.2 Derechos de propiedad intelectual</t>
  </si>
  <si>
    <t>A.18.1.3 Protección de registros</t>
  </si>
  <si>
    <t>A.18.1.4 Privacidad y protección de datos personales</t>
  </si>
  <si>
    <t>A.18.1.5 Reglamentación de controles criptográficos</t>
  </si>
  <si>
    <t>A.18.2.1 Revisión independiente de la seguridad de la información</t>
  </si>
  <si>
    <t>A.18.2.2 Cumplimiento con las políticas y normas de seguridad</t>
  </si>
  <si>
    <t>A.18.2.3 Revisión del cumplimiento técnico</t>
  </si>
  <si>
    <t>CONTROLES  DE GESTION Y CORRUPCION</t>
  </si>
  <si>
    <t xml:space="preserve">Asignado  </t>
  </si>
  <si>
    <t>No asignado</t>
  </si>
  <si>
    <t>Adecuado</t>
  </si>
  <si>
    <t>Inadecuado</t>
  </si>
  <si>
    <t>Oportuna</t>
  </si>
  <si>
    <t>Inoportuna</t>
  </si>
  <si>
    <t>No es un control</t>
  </si>
  <si>
    <t>VALORACION DE CONTROLES</t>
  </si>
  <si>
    <t>Confiable</t>
  </si>
  <si>
    <t xml:space="preserve">No confiable </t>
  </si>
  <si>
    <t>Se investigan y resuelven oportunamente</t>
  </si>
  <si>
    <t>No se investigan y resuelven oportunamente</t>
  </si>
  <si>
    <t>Completa</t>
  </si>
  <si>
    <t>Incompleta</t>
  </si>
  <si>
    <t>No existe</t>
  </si>
  <si>
    <t>Detectar</t>
  </si>
  <si>
    <t>Prevenir</t>
  </si>
  <si>
    <t xml:space="preserve">10. Otros </t>
  </si>
  <si>
    <t>ANEXO 1.1. MATRIZ DEFINICIÓN DEL RIESGO DE CORRUPCIÓN
Vigencia ____</t>
  </si>
  <si>
    <t>Sin afectación de la integridad de la información
 Sin afectación de la disponibilidad  de la información
Sin afectación de la confidencialidad de la información</t>
  </si>
  <si>
    <t>Afectación leve de la integridad de la información
Afectación leve de la disponibilidad de la información
 Afectación leve de la confidencialidad de la información</t>
  </si>
  <si>
    <t xml:space="preserve">Afectación moderada de la integridad de la información 
Afectación moderada de la disponibilidad de la información  
Afectación moderada de la confidencialidad de la información 
</t>
  </si>
  <si>
    <t xml:space="preserve">Afectación grave de la integridad de la información 
Afectación grave de la disponibilidad de la información  
Afectación grave de la confidencialidad de la información </t>
  </si>
  <si>
    <t>Afectación muy grave de la integridad de la información 
Afectación muy grave de la disponibilidad de la información  
Afectación muy grave de la confidencialidad de la información</t>
  </si>
  <si>
    <t>TIPO DE ACTIVO</t>
  </si>
  <si>
    <t>VULNERABILIDADES</t>
  </si>
  <si>
    <t>HARDWARE</t>
  </si>
  <si>
    <t>Mantenimiento insuficiente</t>
  </si>
  <si>
    <t>Ausencia de esquemas de reemplazo periódico</t>
  </si>
  <si>
    <t>Sensibilidad a la radiación electromagnética</t>
  </si>
  <si>
    <t>Susceptibilidad a las variaciones de temperatura (al polvo o la suciedad)</t>
  </si>
  <si>
    <t>Almacenamiento sin protección</t>
  </si>
  <si>
    <t>Falta de cuidado en la disposición final</t>
  </si>
  <si>
    <t>Copia no controlada</t>
  </si>
  <si>
    <t>Ausencia de un eficiente control de cambios en la configuración</t>
  </si>
  <si>
    <t>Susceptibilidad a las variaciones de voltaje</t>
  </si>
  <si>
    <t>Susceptibilidad a las variaciones de temperatura</t>
  </si>
  <si>
    <t>SOFTWARE</t>
  </si>
  <si>
    <t>Ausencia o insuficiencia de pruebas de software</t>
  </si>
  <si>
    <t>Ausencia de terminación de sesión</t>
  </si>
  <si>
    <t>Ausencia de registros de auditoría</t>
  </si>
  <si>
    <t>Asignación errada de los derechos de acceso</t>
  </si>
  <si>
    <t>Interfaz de usuario compleja</t>
  </si>
  <si>
    <t>Ausencia de documentación</t>
  </si>
  <si>
    <t>Fechas incorrectas</t>
  </si>
  <si>
    <t>Ausencia de mecanismos de identificación y autenticación de usuarios</t>
  </si>
  <si>
    <t>Contraseñas sin protección</t>
  </si>
  <si>
    <t>Software nuevo o inmaduro</t>
  </si>
  <si>
    <t>Defectos bien conocidos en el software</t>
  </si>
  <si>
    <t>Disposición o reutilización de los medios de almacenamiento sin borrado adecuado</t>
  </si>
  <si>
    <t>Software de distribución amplia</t>
  </si>
  <si>
    <t>En términos de tiempo utilización de datos errados en los programas de aplicación</t>
  </si>
  <si>
    <t>Configuración incorrecta de parámetros</t>
  </si>
  <si>
    <t>Tablas de contraseñas sin protección</t>
  </si>
  <si>
    <t>Gestión deficiente de las contraseñas</t>
  </si>
  <si>
    <t>Habilitación de servicios innecesarios</t>
  </si>
  <si>
    <t>Especificaciones incompletas o no claras para los desarrolladores</t>
  </si>
  <si>
    <t>Ausencia de control de cambios eficaz</t>
  </si>
  <si>
    <t>Descarga y uso no controlado de software</t>
  </si>
  <si>
    <t>Ausencia de copias de respaldo</t>
  </si>
  <si>
    <t>Ausencia de protección física de la edificación, puertas y ventanas</t>
  </si>
  <si>
    <t>Software obsoleto</t>
  </si>
  <si>
    <t>Fallas en la producción de informes de gestión</t>
  </si>
  <si>
    <t>RED</t>
  </si>
  <si>
    <t>Ausencia de pruebas de envío o recepción de mensajes</t>
  </si>
  <si>
    <t>Líneas de comunicación sin protección</t>
  </si>
  <si>
    <t>Tráfico sensible sin protección</t>
  </si>
  <si>
    <t>Conexión deficiente de los cables</t>
  </si>
  <si>
    <t>Punto único de fallas</t>
  </si>
  <si>
    <t>Ausencia de identificación y autentificación de emisor y receptor</t>
  </si>
  <si>
    <t>Arquitectura insegura de la red</t>
  </si>
  <si>
    <t>Transferencia de contraseñas en claro</t>
  </si>
  <si>
    <t>Gestión inadecuada de la red (tolerancia a fallas en el enrutamiento)</t>
  </si>
  <si>
    <t>Conexiones de red pública sin protección</t>
  </si>
  <si>
    <t>PERSONAL</t>
  </si>
  <si>
    <t xml:space="preserve">Ausencia del personal </t>
  </si>
  <si>
    <t>Entrenamiento insuficiente</t>
  </si>
  <si>
    <t>Falta de conciencia en seguridad</t>
  </si>
  <si>
    <t>Ausencia de políticas de uso aceptable</t>
  </si>
  <si>
    <t>Trabajo no supervisado de personal externo o de limpieza</t>
  </si>
  <si>
    <t>Procedimientos inadecuados de contratación</t>
  </si>
  <si>
    <t>Uso incorrecto de software y hardware</t>
  </si>
  <si>
    <t>Ausencia de mecanismos de monitoreo</t>
  </si>
  <si>
    <t>LUGAR</t>
  </si>
  <si>
    <t>Uso inadecuado de los controles de acceso al edificio y recintos</t>
  </si>
  <si>
    <t>Uso inadecuado o descuidado del control de acceso físico a las edificaciones y los recintos</t>
  </si>
  <si>
    <t>Áreas susceptibles a inundación</t>
  </si>
  <si>
    <t>Red energética inestable</t>
  </si>
  <si>
    <t>Ausencia de protección física de la edificación (Puertas y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</si>
  <si>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</si>
  <si>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</si>
  <si>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</si>
  <si>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</si>
  <si>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</si>
  <si>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</si>
  <si>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y/o de políticas en general (esto aplica para
muchas actividades que la entidad no tenga documentadas y formalizadas como uso aceptable de activos, control de cambios, valoración de riesgos, escritorio y pantalla limpia entre otros).</t>
  </si>
  <si>
    <t>Ausencia de disposición en los contratos con clientes o terceras partes (con respecto a la seguridad)</t>
  </si>
  <si>
    <t>Ausencia de procedimientos de monitoreo de los recursos de procesamiento de la información</t>
  </si>
  <si>
    <t>Ausencia de auditorias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</si>
  <si>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</si>
  <si>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</si>
  <si>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</si>
  <si>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de los mismos</t>
  </si>
  <si>
    <t>Ausencia de procedimientos de control de cambios</t>
  </si>
  <si>
    <t>Ausencia de procedimiento formal para la autorización de la información disponible al público</t>
  </si>
  <si>
    <t>Ausencia de asignación adecuada de responsabilidades en seguridad de la información</t>
  </si>
  <si>
    <t>Ausencia de planes de continuidad</t>
  </si>
  <si>
    <t>Ausencia de políticas sobre el uso de correo electrónico</t>
  </si>
  <si>
    <t>Ausencia de procedimientos para introducción del software en los sistemas operativos</t>
  </si>
  <si>
    <t>Ausencia de registros en bitácoras</t>
  </si>
  <si>
    <t>Ausencia de procedimientos para el manejo de información clasificada</t>
  </si>
  <si>
    <t>Ausencia de los procesos disciplinarios definidos en caso de incidentes de seguridad de la información</t>
  </si>
  <si>
    <t>Ausencia de autorización de los recursos de procesamiento de información</t>
  </si>
  <si>
    <t>Ausencia de mecanismos de monitoreo establecidos para las brechas en seguridad</t>
  </si>
  <si>
    <t>Ausencia de revisiones regulares por parte de la Alta Dirección</t>
  </si>
  <si>
    <t>Ausencia de procedimientos del cumplimiento de las disposiciones con los derechos intelectuales.</t>
  </si>
  <si>
    <t>TIPO</t>
  </si>
  <si>
    <t>AMENAZA</t>
  </si>
  <si>
    <t>Daño físico</t>
  </si>
  <si>
    <t>Fuego</t>
  </si>
  <si>
    <t>Agua</t>
  </si>
  <si>
    <t>Contaminación</t>
  </si>
  <si>
    <t>Accidente Importante</t>
  </si>
  <si>
    <t>Destrucción del equipo o medios</t>
  </si>
  <si>
    <t>Polvo, corrosión, congelamiento</t>
  </si>
  <si>
    <t>Eventos naturales</t>
  </si>
  <si>
    <t>Fenómenos climáticos</t>
  </si>
  <si>
    <t>Fenómenos sísmicos</t>
  </si>
  <si>
    <t>Fenómenos volcánicos</t>
  </si>
  <si>
    <t>Fenómenos meteorológico</t>
  </si>
  <si>
    <t>Inundación</t>
  </si>
  <si>
    <t>Perdida de los servicios esenciales</t>
  </si>
  <si>
    <t>Fallas en el sistema de suministro de agua o aire acondicionado</t>
  </si>
  <si>
    <t>Perdida de suministro de energía</t>
  </si>
  <si>
    <t>Falla en equipo de telecomunicaciones</t>
  </si>
  <si>
    <t>Perturbación debida a la radiación</t>
  </si>
  <si>
    <t>Radiación electromagnética</t>
  </si>
  <si>
    <t>Radiación térmica</t>
  </si>
  <si>
    <t>Impulsos electromagnéticos</t>
  </si>
  <si>
    <t>Compromiso de la información</t>
  </si>
  <si>
    <t>Interceptación de señales de interferencia</t>
  </si>
  <si>
    <t>comprometida</t>
  </si>
  <si>
    <t>Espionaje remoto</t>
  </si>
  <si>
    <t>Escucha encubierta</t>
  </si>
  <si>
    <t>Hurto de medios o documentos</t>
  </si>
  <si>
    <t>Hurto de equipo</t>
  </si>
  <si>
    <t>Recuperación  de  medios  reciclados  o</t>
  </si>
  <si>
    <t>desechados</t>
  </si>
  <si>
    <t>Divulgación</t>
  </si>
  <si>
    <t xml:space="preserve">Datos   provenientes   de   fuentes   no confiables </t>
  </si>
  <si>
    <t>Manipulación con hardware</t>
  </si>
  <si>
    <t>Manipulación con software</t>
  </si>
  <si>
    <t>Detección de la posición</t>
  </si>
  <si>
    <t>Fallas técnicas</t>
  </si>
  <si>
    <t>Fallas del equipo</t>
  </si>
  <si>
    <t>Mal funcionamiento del equipo</t>
  </si>
  <si>
    <t>Saturación del sistema de información</t>
  </si>
  <si>
    <t>Mal funcionamiento del software</t>
  </si>
  <si>
    <t>Incumplimiento en  el mantenimiento  del</t>
  </si>
  <si>
    <t>sistema de información.</t>
  </si>
  <si>
    <t>Acciones no autorizadas</t>
  </si>
  <si>
    <t>Uso no autorizado del equipo /información</t>
  </si>
  <si>
    <t>Copia fraudulenta del software</t>
  </si>
  <si>
    <t>Uso de software falso o copiado</t>
  </si>
  <si>
    <t>Corrupción de los datos</t>
  </si>
  <si>
    <t>Procesamiento ilegal de datos</t>
  </si>
  <si>
    <t>Compromiso de las funciones</t>
  </si>
  <si>
    <t>Error en el uso</t>
  </si>
  <si>
    <t>Falsificación de derechos</t>
  </si>
  <si>
    <t>Abuso de derechos</t>
  </si>
  <si>
    <t>Negación de acciones</t>
  </si>
  <si>
    <t>Incumplimiento  en  la  disponibilidad  del personal</t>
  </si>
  <si>
    <t xml:space="preserve"> AMENAZA</t>
  </si>
  <si>
    <t>MOTIVACION</t>
  </si>
  <si>
    <t>ACCIONES AMENAZANTES</t>
  </si>
  <si>
    <t xml:space="preserve">Pirata informático, intruso
ilegal
</t>
  </si>
  <si>
    <t>Reto</t>
  </si>
  <si>
    <t>Piratería</t>
  </si>
  <si>
    <t>Ego</t>
  </si>
  <si>
    <t>Ingeniería Social</t>
  </si>
  <si>
    <t>Rebelión</t>
  </si>
  <si>
    <t>Intrusión en el sistema</t>
  </si>
  <si>
    <t>Estatus</t>
  </si>
  <si>
    <t>forzados al sistema</t>
  </si>
  <si>
    <t>Dinero</t>
  </si>
  <si>
    <t>Acceso no autorizado</t>
  </si>
  <si>
    <t xml:space="preserve">Criminal de la computación
</t>
  </si>
  <si>
    <t>Destrucción información</t>
  </si>
  <si>
    <t xml:space="preserve">Crimen por computador
</t>
  </si>
  <si>
    <t xml:space="preserve">Divulgación ilegal de la información
</t>
  </si>
  <si>
    <t xml:space="preserve">Acto fraudulento 
</t>
  </si>
  <si>
    <t xml:space="preserve">Ganancia monetaria
</t>
  </si>
  <si>
    <t xml:space="preserve">Soborno  de la  información   
</t>
  </si>
  <si>
    <t>Alteración autorizada datos</t>
  </si>
  <si>
    <t xml:space="preserve">Suplantación  de  identidad  </t>
  </si>
  <si>
    <t>Terrorismo</t>
  </si>
  <si>
    <t>Chantaje</t>
  </si>
  <si>
    <t>Destrucción</t>
  </si>
  <si>
    <t>Bomba/Terrorismo</t>
  </si>
  <si>
    <t>Explotación</t>
  </si>
  <si>
    <t>Guerra de la información</t>
  </si>
  <si>
    <t>Venganza</t>
  </si>
  <si>
    <t>Ataques contra sistema DDoS</t>
  </si>
  <si>
    <t>Ganancia política</t>
  </si>
  <si>
    <t>Penetración sistema</t>
  </si>
  <si>
    <t>Cubrimiento de los medios de comunicación</t>
  </si>
  <si>
    <t>Manipulación sistema</t>
  </si>
  <si>
    <t>Espionaje industrial (inteligencia, empresas, gobiernos extranjeros, otros intereses)</t>
  </si>
  <si>
    <t>Ventaja competitiva</t>
  </si>
  <si>
    <t>Ventaja de defensa</t>
  </si>
  <si>
    <t>Espionaje económico</t>
  </si>
  <si>
    <t>Hurto de información</t>
  </si>
  <si>
    <t>Intrusos (empleados con entrenamiento deficiente,descontentos,malintencionados, negligentes,deshonestos o despedidos)</t>
  </si>
  <si>
    <t>Curiosidad</t>
  </si>
  <si>
    <t>Asalto a un empleado</t>
  </si>
  <si>
    <t>Ganancia monetaria</t>
  </si>
  <si>
    <t xml:space="preserve"> CONTROLES GENERALES</t>
  </si>
  <si>
    <t xml:space="preserve">Criterio de evaluación </t>
  </si>
  <si>
    <t>Aspecto a Evaluar en el Diseño del Control</t>
  </si>
  <si>
    <t>Peso en la evaluación del diseño del control</t>
  </si>
  <si>
    <t>1. Responsable</t>
  </si>
  <si>
    <t>¿Existe un responsable asignado a la ejecución del control?</t>
  </si>
  <si>
    <t>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</si>
  <si>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</si>
  <si>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</si>
  <si>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</si>
  <si>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4. Cómo se realiza la actividad de control.</t>
  </si>
  <si>
    <t>¿La fuente de información que se utiliza en el desarrollo del control es información confiable que permita mitigar el riesgo?.</t>
  </si>
  <si>
    <t>No confiable</t>
  </si>
  <si>
    <t>¿Las observaciones, desviaciones o diferencias identificadas como resultados de la ejecución del control son investigadas y resueltas de manera oportuna?</t>
  </si>
  <si>
    <t>No se investigan y resuelven oportunamente.</t>
  </si>
  <si>
    <t>6. Evidencia de la ejecución del control</t>
  </si>
  <si>
    <t>¿Se deja evidencia o rastro de la ejecución del control, que permita a cualquier tercero con la evidencia, llegar a la..</t>
  </si>
  <si>
    <t xml:space="preserve">Incompleta </t>
  </si>
  <si>
    <t>Rango de calificación del diseño del control</t>
  </si>
  <si>
    <t>Resultado - peso en la evaluación del diseño del control</t>
  </si>
  <si>
    <t>Rango de calificación de la ejecución del control</t>
  </si>
  <si>
    <t>Resultado - peso en la evaluación de la ejecución del control</t>
  </si>
  <si>
    <t>El control se ejecuta de manera consistente por parte del responsable.</t>
  </si>
  <si>
    <t>El control se ejecuta algunas veces por parte del responsable.</t>
  </si>
  <si>
    <t>El control no se ejecuta por parte del responsable.</t>
  </si>
  <si>
    <t>Peso individual del diseño (DISEÑO)</t>
  </si>
  <si>
    <t>El control se ejecuta de manera consistente por los responsables. (EJECUCIÓN)</t>
  </si>
  <si>
    <t>Solidez individual de cada control
 fuerte:100 
moderado:50
 debil:0</t>
  </si>
  <si>
    <t>Aplica plan de acción para fortalecer el control Sí / NO</t>
  </si>
  <si>
    <t>fuerte calificación entre 96 y 100</t>
  </si>
  <si>
    <t>fuerte (siempre se ejecuta)</t>
  </si>
  <si>
    <t>fuerte + fuerte = fuerte</t>
  </si>
  <si>
    <t>moderado ( algunas veces)</t>
  </si>
  <si>
    <t>fuerte + moderado = moderado</t>
  </si>
  <si>
    <t>débil (no se ejecuta)</t>
  </si>
  <si>
    <t>fuerte + débil = débil</t>
  </si>
  <si>
    <t>moderado calificación entre 86 y 95</t>
  </si>
  <si>
    <t>moderado + fuerte = moderado</t>
  </si>
  <si>
    <t>moderado (algunas veces)</t>
  </si>
  <si>
    <t>moderado + moderado = moderado</t>
  </si>
  <si>
    <t>moderado + débil = débil</t>
  </si>
  <si>
    <t>débil entre 0 y 85</t>
  </si>
  <si>
    <t>débil + fuerte = débil</t>
  </si>
  <si>
    <t>débil + moderado = débil</t>
  </si>
  <si>
    <t>débil + débil = débil</t>
  </si>
  <si>
    <t>El promedio de la solidez individual de cada control al sumarlos y ponderarlos es igual a 100.</t>
  </si>
  <si>
    <t>El promedio de la solidez individual de cada control al sumarlos y ponderarlos la calificación está entre 50 y 99</t>
  </si>
  <si>
    <t>El promedio de la solidez individual de cada control al sumarlos y ponderarlos la calificación es menor a 50.</t>
  </si>
  <si>
    <t>Solidez del conjunto de los controles</t>
  </si>
  <si>
    <t>Controles ayudan a disminuir la probabilidad</t>
  </si>
  <si>
    <t>Controles ayudan a disminuir impacto</t>
  </si>
  <si>
    <t># Columnas en la matriz de riesgo que se desplaza en el eje de la probabilidad</t>
  </si>
  <si>
    <t># Columnas en la matriz de riesgo que se desplaza en el eje de impacto</t>
  </si>
  <si>
    <t>fuerte</t>
  </si>
  <si>
    <t xml:space="preserve"> directamente </t>
  </si>
  <si>
    <t>directamente</t>
  </si>
  <si>
    <t>Indirectamente</t>
  </si>
  <si>
    <t>no disminuye</t>
  </si>
  <si>
    <t>moderado</t>
  </si>
  <si>
    <t>5 - Políticas de seguridad</t>
  </si>
  <si>
    <t>Control: Se debe definir un conjunto de políticas para la seguridad de la información, aprobada por la dirección, publicada y comunicada  a los empleados y partes externas pertinentes.</t>
  </si>
  <si>
    <t xml:space="preserve">6. Organización de la seguridad de la información </t>
  </si>
  <si>
    <t>Control: Se deben definir y asignar todas las responsabilidades de  la seguridad de la información.</t>
  </si>
  <si>
    <t>Control: Se debe mantener los contactos apropiados con las autoridades pertinentes</t>
  </si>
  <si>
    <t>Control: Se debe adoptar una política y unas medidas de seguridad de soporte, para gestionar los riesgos introducidos por el uso de dispositivos móviles.</t>
  </si>
  <si>
    <t>Control: Se debe implementar una política y unas medidas de seguridad de soporte, para proteger la información a la que se tiene acceso, que es procesada o almacenada en los lugares en los que se realiza teletrabajo.</t>
  </si>
  <si>
    <t>A.7 Seguridad de los recursos  humanos</t>
  </si>
  <si>
    <t>Control: Los acuerdos contractuales con empleados y contratistas, deben establecer sus responsabilidades y las de la organización en  cuanto a la seguridad de la información.</t>
  </si>
  <si>
    <t>Control: Todos los empleados de la organización, y en donde sea pertinente, los contratistas, deben recibir la educación y la formación en toma de conciencia apropiada, y actualizaciones regulares sobre las políticas y procedimientos pertinentes para su cargo.</t>
  </si>
  <si>
    <t>Control: Se debe contar con un proceso disciplinario formal el cual debe ser comunicado, para emprender acciones contra empleados hayan cometido una violación a la seguridad de la información.</t>
  </si>
  <si>
    <t>A.8 Gestión de activos</t>
  </si>
  <si>
    <t xml:space="preserve">Control: Se debe identificar los activos asociados con la información y las instalaciones de procesamiento de información, y se deber elaborar y mantener un inventario de estos activos. </t>
  </si>
  <si>
    <t>Control: Los activos mantenidos en el inventario deben tener un propietario.</t>
  </si>
  <si>
    <t>Control: La información se debe clasificar en función de los requisitos legales, valor, criticidad y susceptibilidad a divulgación o a modificación no autorizada.</t>
  </si>
  <si>
    <t>Control: Se debe implementar procedimientos para la gestión de medios removibles, de acuerdo con el esquema de clasificación adoptado por la organización.</t>
  </si>
  <si>
    <t>Control: Se debe disponer en forma segura de los medios cuando ya no se requieran, utilizando procedimientos formales.</t>
  </si>
  <si>
    <t>Control: Los medios que contienen información se deben proteger contra acceso no autorizado, uso indebido o corrupción durante el transporte.</t>
  </si>
  <si>
    <t>A.9 Control de acceso</t>
  </si>
  <si>
    <t>Control: Se debe establecer, documentar y revisar una política de control de acceso con base en los requisitos del negocio y de seguridad de la información</t>
  </si>
  <si>
    <t>Control: Solo se debe permitir acceso de los usuarios a la red y a los servicios de red para los que hayan sido autorizados específicamente.</t>
  </si>
  <si>
    <t>Control: Se debe implementar un proceso formal de registro y de cancelación de usuarios, para posibilitar la asignación de los derechos de acceso.</t>
  </si>
  <si>
    <t>Control: Se debe implementar un proceso de suministro de acceso formal de usuarios para asignar o revocar los derechos de acceso a todo tipo de usuarios para todos los sistemas y servicios.</t>
  </si>
  <si>
    <t>Control: La asignación de la información secreta se debe controlar por medio de un proceso de gestión formal.</t>
  </si>
  <si>
    <t>Control: Los propietarios de los activos deben revisar los derechos de acceso de los usuarios, a intervalos regulares.</t>
  </si>
  <si>
    <t>Control: Se debe exigir a los usuarios que cumplan las prácticas de la organización para el uso de información de autenticación secreta</t>
  </si>
  <si>
    <t>Control: El acceso a la información y a las funciones de los sistemas de las aplicaciones se deben restringir de acuerdo con la política de control de acceso.</t>
  </si>
  <si>
    <t>Control: Cuando lo requiere la política de control de acceso, el acceso a sistemas y aplicaciones se debe controlar mediante un proceso de ingreso seguro.</t>
  </si>
  <si>
    <t>Control: Los sistemas de gestión de contraseñas deben ser interactivos y deben asegurar la calidad de las contraseñas</t>
  </si>
  <si>
    <t>Control: Se debe restringir y controlar estrictamente el uso de programas utilitarios que pudieran tener capacidad de anular el sistema y los controles de las aplicaciones.</t>
  </si>
  <si>
    <t xml:space="preserve"> A.10 Criptografía</t>
  </si>
  <si>
    <t>Control: Se debe desarrollar e implementar una política sobre el uso de controles criptográficos para la protección de la información.</t>
  </si>
  <si>
    <t>Control: Se debe desarrollar e implementar una política sobre el uso, protección y tiempo de vida de las llaves criptográficas durante todo su ciclo de vida.</t>
  </si>
  <si>
    <t xml:space="preserve"> A.11 Seguridad física y del entorno</t>
  </si>
  <si>
    <t>Control: Se debe definir y usar perímetros de seguridad, y usarlos para proteger áreas que contengan información sensible o critica, e instalaciones de manejo de información.</t>
  </si>
  <si>
    <t>Control: Las áreas seguras se deben proteger mediante controles de entrada apropiados para asegurar que solamente se permite el acceso a personal autorizado.</t>
  </si>
  <si>
    <t>Control: Se debe diseñar y aplicar seguridad física a oficinas, recintos e instalaciones.</t>
  </si>
  <si>
    <t>Control: Se debe diseñar y aplicar procedimientos para trabajo en áreas seguras.</t>
  </si>
  <si>
    <t>Control: Se debe controlar los puntos de acceso tales como áreas de despacho y de carga, y otros puntos en donde pueden entrar personas no autorizadas, y si es posible, aislarlos de las instalaciones de procesamiento de información para evitar el acceso no autorizado.</t>
  </si>
  <si>
    <t>Control: Los equipos deben estar ubicados y protegidos para reducir los riesgos de amenazas y peligros del entorno, y las oportunidades para acceso no autorizado.</t>
  </si>
  <si>
    <t>Control: Los equipos se deben proteger contra fallas de energía y otras interrupciones causadas por fallas en los servicios de suministro.</t>
  </si>
  <si>
    <t>Control: Los equipos se deberían mantener correctamente para asegurar su disponibilidad e integridad continuas.</t>
  </si>
  <si>
    <t>Control: Los equipos, información o software no se deben retirar de su sitio sin autorización previa</t>
  </si>
  <si>
    <t>Control: Se debe aplicar medidas de seguridad a los activos que se encuentran fuera de las instalaciones de la organización, teniendo en cuenta los diferentes riesgos de trabajar fuera de dichas instalaciones.</t>
  </si>
  <si>
    <t>Control: Se debe verificar todos los elementos de equipos que contengan medios de almacenamiento, para asegurar que cualquier dato sensible o software con licencia haya sido retirado o sobrescrito en forma segura antes de su disposición o reutilización.</t>
  </si>
  <si>
    <t>Control: Los usuarios deben asegurarse de que a los equipos desatendidos se les dé protección apropiada.</t>
  </si>
  <si>
    <t>Control: Se debe adoptar una política de escritorio limpio para los papeles y medios de almacenamiento removibles, y una política de pantalla limpia en las instalaciones de procesamiento de información.</t>
  </si>
  <si>
    <t xml:space="preserve"> A.12 Seguridad de las operaciones</t>
  </si>
  <si>
    <t>Control: Los procedimientos de operación se deben documentar y poner a disposición de todos los usuarios que los necesiten.</t>
  </si>
  <si>
    <t>Control: Se deben controlar los cambios en la organización, en los procesos de negocio, en las instalaciones y en los sistemas de procesamiento de información que afectan la seguridad de la información.</t>
  </si>
  <si>
    <t>Control: Para asegurar el desempeño requerido del sistema se debe hacer seguimiento al uso de los recursos, hacer los ajustes, y hacer proyecciones de los requisitos sobre la capacidad futura.</t>
  </si>
  <si>
    <t>Control: Se deben implementar controles de detección, de prevención y de recuperación, combinados con la toma de conciencia apropiada de los usuarios, para proteger contra códigos maliciosos.</t>
  </si>
  <si>
    <t>Control: Se debe elaborar, conservar y revisar regularmente los registros acerca de actividades del usuario, excepciones, fallas y eventos de seguridad de la información.</t>
  </si>
  <si>
    <t>Control: Las instalaciones y la información de registro se deben proteger contra alteración y acceso no autorizado.</t>
  </si>
  <si>
    <t xml:space="preserve"> Control: Las actividades del administrador y del operador del sistema  se deben registrar, y los registros se deben proteger y revisar  con regularidad.</t>
  </si>
  <si>
    <t>Control: Los relojes de todos los sistemas de procesamiento de información pertinentes dentro de una organización o ámbito de seguridad se deberían sincronizar con una única fuente de referencia de tiempo</t>
  </si>
  <si>
    <t>Control: Se deben implementar procedimientos para controlar la instalación de software en sistemas operativos.</t>
  </si>
  <si>
    <t>Control: Se deben establecer e implementar las reglas para la instalación de software por parte de los usuarios.</t>
  </si>
  <si>
    <t>Control: Los requisitos y actividades de auditoría que involucran la verificación de los sistemas operativos se deben planificar y acordar cuidadosamente para minimizar las interrupciones en los procesos del negocio.</t>
  </si>
  <si>
    <t>A.13 Seguridad de las comunicaciones</t>
  </si>
  <si>
    <t>Control: Las redes se deben gestionar y controlar para proteger la información en sistemas y aplicaciones.</t>
  </si>
  <si>
    <t>Control: Los grupos de servicios de información, usuarios y sistemas de información se deben separar en las redes.</t>
  </si>
  <si>
    <t>Control: Se debe contar con políticas, procedimientos y controles de  transferencia formales para proteger la transferencia de información mediante el uso de todo tipo de instalaciones de comunicación.</t>
  </si>
  <si>
    <t>Control: Los acuerdos deben tener en cuenta la transferencia segura de información del negocio entre la organización y las partes externas.</t>
  </si>
  <si>
    <t>Control: Se debe proteger adecuadamente la información incluida en la mensajería electrónica.</t>
  </si>
  <si>
    <t>Control: Se debe identificar, revisar regularmente y documentar los requisitos para los acuerdos de confidencialidad o no divulgación que reflejen las necesidades de la organización para la protección de la información.</t>
  </si>
  <si>
    <t>A.14 Adquisición, desarrollo y mantenimientos de sistemas</t>
  </si>
  <si>
    <t>Control: La información involucrada en los servicios de aplicaciones que pasan sobre redes públicas se debe proteger de actividades fraudulentas, disputas contractuales y divulgación y modificación no autorizadas.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</si>
  <si>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</si>
  <si>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Control: Se debe desalentar las modificaciones a los paquetes de software, que se deben limitar a los cambios necesarios, y todos los cambios se deben controlar estrictamente.</t>
  </si>
  <si>
    <t>Control: Se debe establecer, documentar y mantener principios para la construcción de sistemas seguros, y aplicarlos a cualquier actividad de implementación de sistemas de información.</t>
  </si>
  <si>
    <t>Control: Las organizaciones deben establecer y proteger adecuadamente los ambientes de desarrollo seguros para las tareas de desarrollo e integración de sistemas que comprendan todo el ciclo de vida de desarrollo de sistemas.</t>
  </si>
  <si>
    <t>Control: La organización debe supervisar y hacer seguimiento de la actividad de desarrollo de sistemas contratados externamente.</t>
  </si>
  <si>
    <t>Control: Para los sistemas de información nuevos, actualizaciones y nuevas versiones, se deberían establecer programas de prueba para aceptación y criterios de aceptación relacionados.</t>
  </si>
  <si>
    <t>A.15 Relación con los proveedores</t>
  </si>
  <si>
    <t>Control: Los requisitos de seguridad de la información para mitigar los riesgos asociados con el acceso de proveedores a los activos de la organización se deben  acordar con estos y se deben documentar.</t>
  </si>
  <si>
    <t>Control: Se debe establecer y acordar todos los requisitos de seguridad de la información pertinentes con cada proveedor que pueda tener acceso, procesar,  almacenar, comunicar o suministrar componentes de infraestructura de TI para la información de la organización.</t>
  </si>
  <si>
    <t>Control: Los acuerdos con proveedores deben incluir requisitos para tratar los riesgos de seguridad de la información asociados con la cadena de suministro de productos y servicios de tecnología de información y comunicación.</t>
  </si>
  <si>
    <t>Control: Las organizaciones deben hacer seguimiento, revisar y auditar con regularidad la prestación de servicios de los proveedores.</t>
  </si>
  <si>
    <t>Control: Se debe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</si>
  <si>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A.16 Gestión de incidentes de seguridad de la información</t>
  </si>
  <si>
    <t>Control: Se debe establecer las responsabilidades y procedimientos de gestión para asegurar una respuesta rápida, eficaz y ordenada a los incidentes de seguridad de la información.</t>
  </si>
  <si>
    <t>Control: Los eventos de seguridad de la información se deben informar a través de los canales de gestión apropiados, tan pronto como sea posible.</t>
  </si>
  <si>
    <t>Control: Se debe exigir a todos los empleados y contratistas que usan los servicios y sistemas de información de la organización, que observen e informen cualquier debilidad de seguridad de la información observada o sospechada en los sistemas o servicios.</t>
  </si>
  <si>
    <t>Control: Se debe dar respuesta a los incidentes de seguridad de la información de acuerdo con procedimientos documentados.</t>
  </si>
  <si>
    <t>Control: El conocimiento adquirido al analizar y resolver incidentes de seguridad de la información se debe usar para reducir la posibilidad o el impacto de incidentes futuros.</t>
  </si>
  <si>
    <t>Control: La organización debe definir y aplicar procedimientos para la identificación, recolección, adquisición y preservación de información que pueda servir como evidencia.</t>
  </si>
  <si>
    <t>A.17 Aspectos de seguridad de la información de la gestión de continuidad de negocio</t>
  </si>
  <si>
    <t>Control: La organización debe determinar sus requisitos para la seguridad de la información y la continuidad de la gestión de la seguridad de la información en situaciones adversas, por ejemplo, durante una crisis o desastre.</t>
  </si>
  <si>
    <t>Control: Las instalaciones de procesamiento de información se debe implementar con redundancia suficiente para cumplir los requisitos de disponibilidad.</t>
  </si>
  <si>
    <t>A.18 Cumplimiento</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</si>
  <si>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</si>
  <si>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Control: Se debe implementar procedimientos apropiados para asegurar el cumplimiento de los requisitos legislativos, de reglamentación y contractuales relacionados con los derechos de propiedad intelectual y el uso de productos de software patentados.</t>
  </si>
  <si>
    <t>Control: Cuando sea aplicable, se debe asegurar la privacidad y la protección de la información de datos personales, como se exige en la legislación y la reglamentación pertinentes</t>
  </si>
  <si>
    <t>Control: se debe usar controles criptográficos, en cumplimiento de todos los acuerdos, legislación y reglamentación pertinentes</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</si>
  <si>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</si>
  <si>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Control: Los directores deben revisar con regularidad el cumplimiento del procesamiento y procedimientos de información dentro de su área de responsabilidad, con las políticas y normas de seguridad apropiadas, y cualquier otro requisito de seguridad.</t>
  </si>
  <si>
    <t>Control: Los sistemas de información se deben revisar periódicamente para determinar el cumplimiento con las políticas y normas de seguridad de la información.</t>
  </si>
  <si>
    <t>CATASTRÓFICO</t>
  </si>
  <si>
    <t xml:space="preserve">Interrupción de las operaciones de la Entidad por más de cinco (5) días. </t>
  </si>
  <si>
    <t xml:space="preserve"> Incumplimiento en las metas y objetivos institucionales afectando de forma grave la ejecución presupuestal.</t>
  </si>
  <si>
    <t>Imagen institucional afectada en el orden nacional o regional por actos o hechos de corrupción comprobados</t>
  </si>
  <si>
    <t xml:space="preserve"> Intervención por parte de un ente de control u otro ente regulador.</t>
  </si>
  <si>
    <t>Pérdida de Información crítica para la entidad que no se puede recuperar</t>
  </si>
  <si>
    <t>MAYOR</t>
  </si>
  <si>
    <t>MODERADO</t>
  </si>
  <si>
    <t>MENOR</t>
  </si>
  <si>
    <t>INSIGNIFICANTE</t>
  </si>
  <si>
    <t xml:space="preserve"> Pérdida de información crítica que puede ser recuperada de forma parcial o incompleta.</t>
  </si>
  <si>
    <t>Sanción por parte del ente de control u otro ente regulador</t>
  </si>
  <si>
    <t xml:space="preserve"> Incumplimiento en las metas y objetivos institucionales afectando el cumplimiento en las metas de gobierno</t>
  </si>
  <si>
    <t xml:space="preserve"> Imagen institucional afectada en el orden nacional o regional por incumplimientos en la prestación del servicio a los usuarios o ciudadanos. </t>
  </si>
  <si>
    <t xml:space="preserve"> Reclamaciones o quejas de los usuarios que podrían implicar una denuncia ante los entes reguladores o una demanda de largo alcance para la entidad</t>
  </si>
  <si>
    <t xml:space="preserve"> Inoportunidad en la información ocasionando retrasos en la atención a los usuarios.</t>
  </si>
  <si>
    <t>Reproceso de actividades y aumento de carga operativa</t>
  </si>
  <si>
    <t xml:space="preserve"> Imagen institucional afectada en el orden nacional o regional por retrasos en la prestación del servicio a los usuarios o ciudadanos</t>
  </si>
  <si>
    <t>Investigaciones penales, fiscales o disciplinarias</t>
  </si>
  <si>
    <t xml:space="preserve"> Interrupción de las operaciones de la Entidad por un (1) día.</t>
  </si>
  <si>
    <t xml:space="preserve"> Reclamaciones o quejas de los usuarios que implican investigaciones internas disciplinarias.</t>
  </si>
  <si>
    <t xml:space="preserve">Imagen institucional afectada localmente por retrasos en la prestación del servicio a los usuarios o ciudadanos. </t>
  </si>
  <si>
    <t xml:space="preserve"> No se generan sanciones económicas o administrativas.</t>
  </si>
  <si>
    <t xml:space="preserve">No se afecta la imagen institucional de forma significativa. </t>
  </si>
  <si>
    <t xml:space="preserve"> No hay interrupción de las operaciones de la entidad. </t>
  </si>
  <si>
    <t xml:space="preserve"> Interrupción de las operaciones de la Entidad por algunas horas.</t>
  </si>
  <si>
    <t xml:space="preserve"> Interrupción de las operaciones de la Entidad por más de dos (2) días.</t>
  </si>
  <si>
    <t>CRITERIOS PARA CALIFICAR EL IMPACTO</t>
  </si>
  <si>
    <t>VALOR DEL IMPACTO</t>
  </si>
  <si>
    <t xml:space="preserve">NIVEL DEL IMPACTO </t>
  </si>
  <si>
    <t>NIVEL DE LA PROBABILIDAD</t>
  </si>
  <si>
    <t>DESCRIPTOR</t>
  </si>
  <si>
    <t>MEDIDA DE TRATAMIENTO DEL RIESGO</t>
  </si>
  <si>
    <t>MEDIDA DE TRATAMIENTO DEL RIESGO DE CORRUPCIÓN</t>
  </si>
  <si>
    <t>Medida de Tratamiento del Riesgo</t>
  </si>
  <si>
    <t>Opciones de respuesta al criterio de evaluación</t>
  </si>
  <si>
    <t xml:space="preserve">Prevenir </t>
  </si>
  <si>
    <t># de columnas en la matriz de riesgo que se desplaza en el eje de la probabilidad</t>
  </si>
  <si>
    <t># de columnas en la matriz de riesgo que se desplaza en el eje de impacto</t>
  </si>
  <si>
    <t>Tipos de Control</t>
  </si>
  <si>
    <t>Actividades de Control</t>
  </si>
  <si>
    <t>Código formato: PDE-07-01
Versión 5.0</t>
  </si>
  <si>
    <t>Código formato: PDE-07-02
Versión 5.0</t>
  </si>
  <si>
    <t xml:space="preserve">TABLA No.7  Mapa de Calor  </t>
  </si>
  <si>
    <t>TABLA 15. Resultados de los Posibles desplazamientos de la Probabilidad y del Impacto de los Riesgos</t>
  </si>
  <si>
    <t xml:space="preserve">Intrusos </t>
  </si>
  <si>
    <t>Otros</t>
  </si>
  <si>
    <t>Daño_físico</t>
  </si>
  <si>
    <t>Eventos_naturales</t>
  </si>
  <si>
    <t>Perdida_servicios_esenciales</t>
  </si>
  <si>
    <t>Perturbación_debida_a_la_radiación</t>
  </si>
  <si>
    <t>Compromiso_de_la_información</t>
  </si>
  <si>
    <t>Fallas_técnicas</t>
  </si>
  <si>
    <t>Acciones_no_autorizadas</t>
  </si>
  <si>
    <t>Criminal_de_la_computación</t>
  </si>
  <si>
    <t>Espionaje_industrial</t>
  </si>
  <si>
    <t>Tipo del Riesgo</t>
  </si>
  <si>
    <t xml:space="preserve">Control
</t>
  </si>
  <si>
    <t>Contexto de la organización</t>
  </si>
  <si>
    <t>Externo</t>
  </si>
  <si>
    <t>Interno</t>
  </si>
  <si>
    <t>Tipo de activo</t>
  </si>
  <si>
    <t>Información Digital</t>
  </si>
  <si>
    <t>Información Física</t>
  </si>
  <si>
    <t>Información Digital/ Física</t>
  </si>
  <si>
    <t>Software</t>
  </si>
  <si>
    <t>Hardware</t>
  </si>
  <si>
    <t>Recurso Humano</t>
  </si>
  <si>
    <t>Servicios</t>
  </si>
  <si>
    <t xml:space="preserve">Activo(s) de información
</t>
  </si>
  <si>
    <t>Ambientales</t>
  </si>
  <si>
    <t>Sociales y culturales</t>
  </si>
  <si>
    <t>Legales y reglamentarios</t>
  </si>
  <si>
    <t>Compromiso_de_las_funciones</t>
  </si>
  <si>
    <t>Pirata_informático_intruso_ilegal</t>
  </si>
  <si>
    <t>A.6_Organización_Seguridad</t>
  </si>
  <si>
    <t xml:space="preserve">A.5_Políticas_Seguridad </t>
  </si>
  <si>
    <t>A.8_Gestión_activos</t>
  </si>
  <si>
    <t>A.9_Control_acceso</t>
  </si>
  <si>
    <t>A.10_Criptografía</t>
  </si>
  <si>
    <t>A.16_Incidentes_seguridad_de_la_información</t>
  </si>
  <si>
    <t>A.18_Cumplimiento</t>
  </si>
  <si>
    <t>A.14_Adquisición_desarrollo_y_mantenimiento_de_sistemas</t>
  </si>
  <si>
    <t>A.5.1.1 Políticas para la seguridad de la información</t>
  </si>
  <si>
    <t>A.5.1.2 Revisión de las políticas para la seguridad de la información</t>
  </si>
  <si>
    <t xml:space="preserve"> A.6.1.1 Roles y responsabilidades para la seguridad de la información</t>
  </si>
  <si>
    <t>A.7.2.2 Toma de conciencia,
educación y formación en la
seguridad de la información</t>
  </si>
  <si>
    <t xml:space="preserve">
A.8.1.1 Inventario de activos</t>
  </si>
  <si>
    <t xml:space="preserve">A.9.1.2 Acceso a redes  y a servicios en red </t>
  </si>
  <si>
    <t xml:space="preserve"> A.9.4.2  Procedimiento de ingreso seguro</t>
  </si>
  <si>
    <t xml:space="preserve"> A.9.4.3 Sistema de gestión de contraseñas</t>
  </si>
  <si>
    <t xml:space="preserve"> A.10.1.1 Política sobre el uso de controles criptográficos</t>
  </si>
  <si>
    <t>A.11.1.1 Perímetro de seguridad física</t>
  </si>
  <si>
    <t>A.11.1.2 Controles de Acceso físicos</t>
  </si>
  <si>
    <t>A.11.1.3 Seguridad de oficinas, recintos e instalaciones</t>
  </si>
  <si>
    <t>A.11.1.5 Trabajo en áreas seguras</t>
  </si>
  <si>
    <t>A.11.1.6 Áreas de despacho y carga</t>
  </si>
  <si>
    <t>A.11.2.1 Ubicación y protección de los equipos</t>
  </si>
  <si>
    <t>A.11.2.3 Seguridad del cableado</t>
  </si>
  <si>
    <t>A.11.2.4 Mantenimiento de equipos</t>
  </si>
  <si>
    <t>A.11.2.5  Retiro de activos</t>
  </si>
  <si>
    <t>A.11.2.6 Seguridad de equipos y activos fuera de las instalaciones</t>
  </si>
  <si>
    <t>A.11.2.7 Disposición segura o reutilización de equipos</t>
  </si>
  <si>
    <t>A.11.2.8. Equipos de usuario desatendidos</t>
  </si>
  <si>
    <t>A.11.2.9 Política de escritorio limpio y pantalla limpia</t>
  </si>
  <si>
    <t>A.12_Seguridad_de_las_operaciones</t>
  </si>
  <si>
    <t xml:space="preserve">A.12.1.4 Separación de los ambientes de desarrollo, pruebas y operación
</t>
  </si>
  <si>
    <t xml:space="preserve">A.12.5.1 Instalación de software en  sistemas operativos
</t>
  </si>
  <si>
    <t xml:space="preserve">A.12.6.1 Gestión de las vulnerabilidades técnicas
</t>
  </si>
  <si>
    <t xml:space="preserve">A.12.6.2  Restricciones sobre la  instalación de software
</t>
  </si>
  <si>
    <t xml:space="preserve">
 A.13.1.1 Controles de redes
</t>
  </si>
  <si>
    <t>A.14.1.1  Análisis y especificación de requisitos de seguridad de la  información</t>
  </si>
  <si>
    <t>A.14.1.2 Seguridad de servicios de las aplicaciones en redes publicas</t>
  </si>
  <si>
    <t xml:space="preserve">A.14.2.3 Revisión técnica de las aplicaciones después de cambios en la plataforma de operación
</t>
  </si>
  <si>
    <t xml:space="preserve"> A.14.2.4 Restricciones en los cambios a los paquetes de software
</t>
  </si>
  <si>
    <t>A.14.2.8  Pruebas de seguridad de sistemas</t>
  </si>
  <si>
    <t>A.14.3.1 Protección de datos de prueba</t>
  </si>
  <si>
    <t>A.16.1.1  Responsabilidades y procedimientos</t>
  </si>
  <si>
    <t>A.17.1.3 Verificación, revisión y evaluación de la continuidad de la seguridad de la
información</t>
  </si>
  <si>
    <t>A.17.2.1  Disponibilidad de instalaciones de
procesamiento de información.</t>
  </si>
  <si>
    <t>A.7_Recursos_humanos</t>
  </si>
  <si>
    <t>A.11_Seguridad_fisica_y_entorno</t>
  </si>
  <si>
    <t>A.13_Seguridad_en_las_comunicaciones</t>
  </si>
  <si>
    <t>A.15_Relación_con_los_proveedores</t>
  </si>
  <si>
    <t>A.17_Continuidad_del_negocio</t>
  </si>
  <si>
    <t>M (Moderada)</t>
  </si>
  <si>
    <t xml:space="preserve">Tipo </t>
  </si>
  <si>
    <t>Amenaza</t>
  </si>
  <si>
    <t>Ausencia de procedimientos y/o de políticas en general (esto aplica para muchas actividades que la entidad no tenga documentadas y formalizadas como uso aceptable de activos, control de cambios, valoración de riesgos, escritorio y pantalla limpia entre otros).</t>
  </si>
  <si>
    <t>Información_Física</t>
  </si>
  <si>
    <t>Recurso_Humano</t>
  </si>
  <si>
    <t>Instalaciones</t>
  </si>
  <si>
    <t>Información_Digital_Física</t>
  </si>
  <si>
    <t>Información_Digital</t>
  </si>
  <si>
    <t>Otro</t>
  </si>
  <si>
    <t>¿La fuente de información que se utiliza en el desarrollo del control es información confiable que permita mitigar el riesgo?</t>
  </si>
  <si>
    <t>¿Se deja evidencia o rastro de la ejecución del control, que permita a cualquier tercero con la evidencia, llegar a la misma conclusión?</t>
  </si>
  <si>
    <t>FuerteDirectamenteDirectamente</t>
  </si>
  <si>
    <t>FuerteDirectamenteIndirectamente</t>
  </si>
  <si>
    <t>FuerteDirectamenteNo disminuye</t>
  </si>
  <si>
    <t>FuerteNo disminuyeDirectamente</t>
  </si>
  <si>
    <t>ModeradoDirectamenteDirectamente</t>
  </si>
  <si>
    <t>ModeradoDirectamenteIndirectamente</t>
  </si>
  <si>
    <t>ModeradoNo disminuyeDirectamente</t>
  </si>
  <si>
    <t>Sí</t>
  </si>
  <si>
    <t>FuerteFuerte</t>
  </si>
  <si>
    <t>FuerteModerado</t>
  </si>
  <si>
    <t>FuerteDébil</t>
  </si>
  <si>
    <t>ModeradoFuerte</t>
  </si>
  <si>
    <t>ModeradoModerado</t>
  </si>
  <si>
    <t>ModeradoDébil</t>
  </si>
  <si>
    <t>DébilFuerte</t>
  </si>
  <si>
    <t>DébilModerado</t>
  </si>
  <si>
    <t>DébilDébil</t>
  </si>
  <si>
    <t>SOLIDEZ DEL CONTROL</t>
  </si>
  <si>
    <t>SOLIDEZ DE TODOS LOS CONTROLES</t>
  </si>
  <si>
    <t>Actividades de Control /
Acciones</t>
  </si>
  <si>
    <t>Actividades de Control /
 Acciones</t>
  </si>
  <si>
    <t>1. Resposable</t>
  </si>
  <si>
    <t>3. Proposito</t>
  </si>
  <si>
    <t>4. Cómo se realiza la actividad de control</t>
  </si>
  <si>
    <t>5. Qué pasa con las observaciones y desviaciones</t>
  </si>
  <si>
    <t>Peso de la Evaluación del Diseño del Control</t>
  </si>
  <si>
    <t>EJECUCIÓN DEL CONTROL</t>
  </si>
  <si>
    <t>Solidez Individual de cada control</t>
  </si>
  <si>
    <t>Debe establecer acciones para fortalecer el control SI/NO</t>
  </si>
  <si>
    <t>Resultado de la calificación del diseño del control</t>
  </si>
  <si>
    <t>CONTROLES AYUDAN A DISMINUIR LA PROBABILIDAD</t>
  </si>
  <si>
    <t>CONTROLES AYUDAN A DISMINUIR IMPACTO</t>
  </si>
  <si>
    <t xml:space="preserve"> ¿La oportunidad en que se ejecuta el control ayuda a prevenir la mitigación del riesgo o a detectar la materialización del riesgo de manera oportuna?</t>
  </si>
  <si>
    <t xml:space="preserve"> ¿El responsable tiene la autoridad y adecuada segregación de funciones en la ejecución del control?</t>
  </si>
  <si>
    <t>Campo oculto</t>
  </si>
  <si>
    <t>campo a ocultar</t>
  </si>
  <si>
    <t>campo oculto</t>
  </si>
  <si>
    <t>El control se ejecuta de manera consistente por parte del responsable</t>
  </si>
  <si>
    <t>ModeradoDirectamenteNo disminuye</t>
  </si>
  <si>
    <t>Tipo Activo</t>
  </si>
  <si>
    <r>
      <t>Evaluación de riesgo</t>
    </r>
    <r>
      <rPr>
        <b/>
        <u/>
        <sz val="10"/>
        <rFont val="Arial"/>
        <family val="2"/>
      </rPr>
      <t xml:space="preserve"> </t>
    </r>
  </si>
  <si>
    <t>Externo
Seguridad Información</t>
  </si>
  <si>
    <t>Interno
Seguridad Información</t>
  </si>
  <si>
    <t>CONTEXTO EXTERNO SEGURIDAD INFORMACION</t>
  </si>
  <si>
    <t>Normatividad o aspectos legales</t>
  </si>
  <si>
    <t>Dependencia económica y financiera</t>
  </si>
  <si>
    <t>Entorno cultural</t>
  </si>
  <si>
    <t>Cantidad ciudadanos a los cuales se brinda servicios</t>
  </si>
  <si>
    <t>Economico</t>
  </si>
  <si>
    <t>Ambiental</t>
  </si>
  <si>
    <t>Entorno Social</t>
  </si>
  <si>
    <t>Clientes, Proveedores que se relacionan con la Entidad</t>
  </si>
  <si>
    <t>CONTEXTO INTERNO SEGURIDAD INFORMACION</t>
  </si>
  <si>
    <t>Recursos económicos</t>
  </si>
  <si>
    <t>Flujos de información</t>
  </si>
  <si>
    <t>Servidores, Empleados , contratistas</t>
  </si>
  <si>
    <t>Políticas, procesos y procedimientos</t>
  </si>
  <si>
    <t>Estructura organizacional</t>
  </si>
  <si>
    <t>Roles y responsabilidades</t>
  </si>
  <si>
    <t>Recursos sociales</t>
  </si>
  <si>
    <t>Recursos ambientales</t>
  </si>
  <si>
    <t>Recursos físicos</t>
  </si>
  <si>
    <t>Recursos tecnológicos</t>
  </si>
  <si>
    <t>Recursos financieros</t>
  </si>
  <si>
    <t>Recursos jurídicos</t>
  </si>
  <si>
    <t xml:space="preserve">Procesos de
toma de decisiones
</t>
  </si>
  <si>
    <t>Objetivos estratégicos y la forma de alcanzarlos</t>
  </si>
  <si>
    <t>4- Mayor</t>
  </si>
  <si>
    <t>Página 1 de 1</t>
  </si>
  <si>
    <t>No Riesgo</t>
  </si>
  <si>
    <r>
      <t xml:space="preserve">Tabla No 1. Guia de Amenazas Comunes
</t>
    </r>
    <r>
      <rPr>
        <b/>
        <sz val="12"/>
        <color rgb="FFFF0000"/>
        <rFont val="Calibri"/>
        <family val="2"/>
        <scheme val="minor"/>
      </rPr>
      <t>Fuente: ISO/IEC 27005:2009  Y MINTIC guia de gestión de riesgos</t>
    </r>
  </si>
  <si>
    <r>
      <rPr>
        <b/>
        <sz val="12"/>
        <color theme="4" tint="-0.249977111117893"/>
        <rFont val="Calabri"/>
      </rPr>
      <t>Amenazas Humanas</t>
    </r>
    <r>
      <rPr>
        <sz val="10"/>
        <rFont val="Arial"/>
        <family val="2"/>
      </rPr>
      <t xml:space="preserve">
 Las amenazas humanas pueden provenir de empleados con o sin intención, proveedores y piratas informáticos, entre otros. Estas presentan una motivación </t>
    </r>
  </si>
  <si>
    <r>
      <rPr>
        <b/>
        <sz val="11"/>
        <color theme="1"/>
        <rFont val="Calibri"/>
        <family val="2"/>
        <scheme val="minor"/>
      </rPr>
      <t>B: Zona de riesgo baja</t>
    </r>
    <r>
      <rPr>
        <sz val="11"/>
        <color theme="1"/>
        <rFont val="Calibri"/>
        <family val="2"/>
        <scheme val="minor"/>
      </rPr>
      <t>: ACEPTAR EL RIESGO</t>
    </r>
  </si>
  <si>
    <r>
      <rPr>
        <b/>
        <sz val="11"/>
        <color theme="1"/>
        <rFont val="Calibri"/>
        <family val="2"/>
        <scheme val="minor"/>
      </rPr>
      <t>M: Zona de riesgo moderada</t>
    </r>
    <r>
      <rPr>
        <sz val="11"/>
        <color theme="1"/>
        <rFont val="Calibri"/>
        <family val="2"/>
        <scheme val="minor"/>
      </rPr>
      <t>: REDUCIR EL RIESGO</t>
    </r>
  </si>
  <si>
    <r>
      <rPr>
        <b/>
        <sz val="11"/>
        <color theme="1"/>
        <rFont val="Calibri"/>
        <family val="2"/>
        <scheme val="minor"/>
      </rPr>
      <t>A: Zona de riesgo Alta:</t>
    </r>
    <r>
      <rPr>
        <sz val="11"/>
        <color theme="1"/>
        <rFont val="Calibri"/>
        <family val="2"/>
        <scheme val="minor"/>
      </rPr>
      <t xml:space="preserve"> COMPARTIR EL RIESGO</t>
    </r>
  </si>
  <si>
    <r>
      <rPr>
        <b/>
        <sz val="11"/>
        <color theme="1"/>
        <rFont val="Calibri"/>
        <family val="2"/>
        <scheme val="minor"/>
      </rPr>
      <t>E: Zona de riesgo extrema</t>
    </r>
    <r>
      <rPr>
        <sz val="11"/>
        <color theme="1"/>
        <rFont val="Calibri"/>
        <family val="2"/>
        <scheme val="minor"/>
      </rPr>
      <t>: EVITAR EL RIESGO</t>
    </r>
  </si>
  <si>
    <r>
      <rPr>
        <b/>
        <sz val="11"/>
        <color theme="1"/>
        <rFont val="Calibri"/>
        <family val="2"/>
        <scheme val="minor"/>
      </rPr>
      <t>M: Zona de riesgo moderada:</t>
    </r>
    <r>
      <rPr>
        <sz val="11"/>
        <color theme="1"/>
        <rFont val="Calibri"/>
        <family val="2"/>
        <scheme val="minor"/>
      </rPr>
      <t xml:space="preserve"> REDUCIR EL RIESGO</t>
    </r>
  </si>
  <si>
    <r>
      <rPr>
        <b/>
        <sz val="11"/>
        <color theme="1"/>
        <rFont val="Calibri"/>
        <family val="2"/>
        <scheme val="minor"/>
      </rPr>
      <t>A: Zona de riesgo Alta</t>
    </r>
    <r>
      <rPr>
        <sz val="11"/>
        <color theme="1"/>
        <rFont val="Calibri"/>
        <family val="2"/>
        <scheme val="minor"/>
      </rPr>
      <t>: COMPARTIR EL RIESGO</t>
    </r>
  </si>
  <si>
    <r>
      <rPr>
        <b/>
        <sz val="11"/>
        <color theme="1"/>
        <rFont val="Calibri"/>
        <family val="2"/>
        <scheme val="minor"/>
      </rPr>
      <t xml:space="preserve">E: Zona de riesgo extrema: </t>
    </r>
    <r>
      <rPr>
        <sz val="11"/>
        <color theme="1"/>
        <rFont val="Calibri"/>
        <family val="2"/>
        <scheme val="minor"/>
      </rPr>
      <t>EVITAR EL RIESGO</t>
    </r>
  </si>
  <si>
    <r>
      <rPr>
        <b/>
        <sz val="12"/>
        <color theme="4" tint="-0.499984740745262"/>
        <rFont val="Calibri"/>
        <family val="2"/>
        <scheme val="minor"/>
      </rPr>
      <t>Tabla No 2. Guia de Vulnerabilidades Comunes</t>
    </r>
    <r>
      <rPr>
        <b/>
        <sz val="12"/>
        <color theme="1"/>
        <rFont val="Calibri"/>
        <family val="2"/>
        <scheme val="minor"/>
      </rPr>
      <t xml:space="preserve">
</t>
    </r>
    <r>
      <rPr>
        <b/>
        <sz val="11"/>
        <color rgb="FFFF0000"/>
        <rFont val="Calibri"/>
        <family val="2"/>
        <scheme val="minor"/>
      </rPr>
      <t>Fuente: ISO/IEC 27005  Y MINTIC guia de gestión de riesgos</t>
    </r>
  </si>
  <si>
    <r>
      <rPr>
        <b/>
        <sz val="12"/>
        <color rgb="FF0070C0"/>
        <rFont val="Calibri"/>
        <family val="2"/>
        <scheme val="minor"/>
      </rPr>
      <t xml:space="preserve">TABLA 4. .Criterios para Calificar el Impacto </t>
    </r>
    <r>
      <rPr>
        <b/>
        <sz val="12"/>
        <rFont val="Calibri"/>
        <family val="2"/>
        <scheme val="minor"/>
      </rPr>
      <t xml:space="preserve">- </t>
    </r>
    <r>
      <rPr>
        <b/>
        <sz val="12"/>
        <color rgb="FFFF0000"/>
        <rFont val="Calibri"/>
        <family val="2"/>
        <scheme val="minor"/>
      </rPr>
      <t>NO APLICA CORRUPCIÓN</t>
    </r>
  </si>
  <si>
    <r>
      <rPr>
        <b/>
        <sz val="12"/>
        <color rgb="FF0070C0"/>
        <rFont val="Calibri"/>
        <family val="2"/>
        <scheme val="minor"/>
      </rPr>
      <t>TABLA No.5. CRITERIOS PARA CALIFICAR EL IMPACTO</t>
    </r>
    <r>
      <rPr>
        <b/>
        <sz val="12"/>
        <color theme="1"/>
        <rFont val="Calibri"/>
        <family val="2"/>
        <scheme val="minor"/>
      </rPr>
      <t xml:space="preserve"> - </t>
    </r>
    <r>
      <rPr>
        <b/>
        <sz val="12"/>
        <color rgb="FFFF0000"/>
        <rFont val="Calibri"/>
        <family val="2"/>
        <scheme val="minor"/>
      </rPr>
      <t>RIESGOS DE CORRUPCIÓN</t>
    </r>
  </si>
  <si>
    <r>
      <rPr>
        <b/>
        <sz val="11"/>
        <color rgb="FF0070C0"/>
        <rFont val="Calibri"/>
        <family val="2"/>
        <scheme val="minor"/>
      </rPr>
      <t xml:space="preserve">ZONA DE RIESGO </t>
    </r>
    <r>
      <rPr>
        <b/>
        <sz val="11"/>
        <color theme="1"/>
        <rFont val="Calibri"/>
        <family val="2"/>
        <scheme val="minor"/>
      </rPr>
      <t xml:space="preserve"> - </t>
    </r>
    <r>
      <rPr>
        <b/>
        <sz val="11"/>
        <color rgb="FFFF0000"/>
        <rFont val="Calibri"/>
        <family val="2"/>
        <scheme val="minor"/>
      </rPr>
      <t>NO APLICA RIESGOS DE CORRUPCIÓN</t>
    </r>
  </si>
  <si>
    <t>Control: Los datos de prueba se deben seleccionar, proteger y controlar cuidadosamente.</t>
  </si>
  <si>
    <t xml:space="preserve">Control: Las políticas para seguridad de la información se deben revisar a intervalos planificados o si ocurren cambios  significativos, para asegurar su conveniencia, adecuación y eficacia continuas.
</t>
  </si>
  <si>
    <t xml:space="preserve">Control: Los deberes y áreas de responsabilidad en conflicto se deben separar para reducir las posibilidades de modificación no autorizada o no intencional, o el uso indebido de los activos de la organización.
</t>
  </si>
  <si>
    <t>Control: Se debe mantener los contactos apropiados con grupos de interés especiales, otros foros especializados en seguridad de la información y asociaciones de profesionales.</t>
  </si>
  <si>
    <t xml:space="preserve">Control: La seguridad de la información se debe tratar en la gestión  de proyectos, independientemente del tipo de proyecto.
</t>
  </si>
  <si>
    <t xml:space="preserve">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t>
  </si>
  <si>
    <t>Control: La dirección debe exigir a todos los empleados y contratistas la aplicación de la seguridad de la información de acuerdo 
con las políticas y procedimientos establecidos por la organización.</t>
  </si>
  <si>
    <t xml:space="preserve">Control: Las responsabilidades y los deberes de seguridad de la información que permanecen validos después de  la terminación o cambio de contrato se debe definir, comunicar al empleado o contratista y hacer cumplir.
</t>
  </si>
  <si>
    <t xml:space="preserve">Control: Se debe identificar, documentar e implementar reglas para el uso aceptable de información y de activos asociados con
información e instalaciones de procesamiento de información.
</t>
  </si>
  <si>
    <t xml:space="preserve">Control: Todos los empleados y usuarios de partes externas deben devolver todos los activos de la organización que se encuentren a su cargo, al terminar su empleo, contrato o acuerdo.
</t>
  </si>
  <si>
    <t xml:space="preserve">Control: Se debe desarrollar e implementar un conjunto adecuado de procedimientos para el etiquetado de la información, de acuerdo con el esquema de clasificación de información adoptado por la organización.
</t>
  </si>
  <si>
    <t xml:space="preserve">Control: Se debe desarrollar e implementar procedimientos para el manejo de activos, de acuerdo con el esquema de clasificación de información adoptado por la organización.
</t>
  </si>
  <si>
    <t xml:space="preserve">
Control: Se debe restringir y controlar la asignación y uso de derechos de acceso privilegiado.
</t>
  </si>
  <si>
    <t xml:space="preserve">Control: Los derechos de acceso de todos los empleados y de usuarios externos a la información y a las instalaciones de procesamiento de información se deben retirar al terminar su empleo, contrato o acuerdo, o se debe ajustar cuando se hagan cambios.
</t>
  </si>
  <si>
    <t xml:space="preserve">Control: Se deben restringir el acceso a los códigos fuente de los programas.
</t>
  </si>
  <si>
    <t xml:space="preserve">
Control: Se debe diseñar y aplicar protección física contra desastres naturales, ataques maliciosos o accidentes.
</t>
  </si>
  <si>
    <t xml:space="preserve">Control: El cableado de potencia y de telecomunicaciones que porta datos o soporta servicios de información debe estar protegido contra interceptación, interferencia o daño
</t>
  </si>
  <si>
    <t>Control: Se deben separar los ambientes de desarrollo, prueba y operación, para reducir los riesgos de acceso o cambios no
autorizados al ambiente de operación.</t>
  </si>
  <si>
    <t xml:space="preserve">Control: Se deben hacer copias de respaldo de la información, del software e imágenes de los sistemas, y ponerlas a prueba regularmente de acuerdo con una política de copias de respaldo aceptada.
</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</si>
  <si>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</si>
  <si>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Control: Se deben identificar los mecanismos de seguridad, los niveles de servicio y los requisitos de gestión de todos los servicios de red, e incluirlos en los acuerdos de servicios de red, ya sea que los servicios se presten internamente o se contraten externamente.
</t>
  </si>
  <si>
    <t xml:space="preserve">Control: Los requisitos relacionados con seguridad de la información se deben incluir en los requisitos para nuevos sistemas de información o para mejoras a los sistemas de información existentes.
</t>
  </si>
  <si>
    <t xml:space="preserve">Control: Se debe establecer y aplicar reglas para el desarrollo de software y de sistemas, a los desarrollos que se dan dentro de la organización.
</t>
  </si>
  <si>
    <t>Control: Los cambios a los sistemas dentro del ciclo de vida de desarrollo se deben controlar mediante el uso de procedimientos 
formales de control de cambios.</t>
  </si>
  <si>
    <t xml:space="preserve">Control: Cuando se cambian las plataformas de operación, se deben revisar las aplicaciones críticas del negocio, y ponerlas a prueba para asegurar que no haya impacto adverso en las operaciones o seguridad de la organización.
</t>
  </si>
  <si>
    <t>Control: Durante el desarrollo se deben llevar a cabo pruebas de funcionalidad de la seguridad</t>
  </si>
  <si>
    <t xml:space="preserve">Control: Los eventos de seguridad de la información se deben evaluar y se deben decidir si se van a clasificar como incidentes de seguridad de la información.
</t>
  </si>
  <si>
    <t>Control: La organización debe establecer, documentar, implementar y mantener procesos, procedimientos y controles para 
asegurar el nivel de continuidad requerido para la seguridad de la información durante una situación adversa.</t>
  </si>
  <si>
    <t>Control: La organización debe verificar a intervalos regulares los controles de continuidad de la seguridad de la información
establecidos e implementados, con el fin de asegurar que son validos y eficaces durante situaciones adversas.</t>
  </si>
  <si>
    <t xml:space="preserve">Control: Los registros se deben proteger contra perdida, destrucción, falsificación, acceso no autorizado y liberación no autorizada, de acuerdo con los requisitos legislativos, de reglamentación, contractuales y de negocio.
</t>
  </si>
  <si>
    <r>
      <rPr>
        <b/>
        <sz val="10"/>
        <rFont val="Calabri"/>
      </rPr>
      <t xml:space="preserve">Clasificación del Impacto: </t>
    </r>
    <r>
      <rPr>
        <sz val="10"/>
        <rFont val="Calabri"/>
      </rPr>
      <t xml:space="preserve">  Es la cantidad de respuestas afirmativas, revise la tabla de calificación de riesgo de corrupción</t>
    </r>
  </si>
  <si>
    <t>Riesgo 6</t>
  </si>
  <si>
    <t>Riesgo 7</t>
  </si>
  <si>
    <t>Riesgo 8</t>
  </si>
  <si>
    <t>X</t>
  </si>
  <si>
    <t>Corrupcion</t>
  </si>
  <si>
    <t>Tratamiento de Riesgos</t>
  </si>
  <si>
    <t>RIESGOS DE GESTIÓN Y CORRUPCIÓN</t>
  </si>
  <si>
    <t>RIESGOS DE SEGURIDAD DE LA INFORMACIÓN</t>
  </si>
  <si>
    <t>ANEXOS - TABLAS DE REFERENCIA</t>
  </si>
  <si>
    <t>Tabla No 1. Guia de Amenazas Comunes</t>
  </si>
  <si>
    <t>Tabla No 2. Guia de Vulnerabilidades Comunes</t>
  </si>
  <si>
    <t xml:space="preserve">Tabla 3.Criterios para Calificar la Probabilidad </t>
  </si>
  <si>
    <t>Tabla 4. Criterios para Calificar el Impacto</t>
  </si>
  <si>
    <t>Tabla No.5. Criterios para calificar el impacto</t>
  </si>
  <si>
    <t>Tabla No 6. Criterios para Calificar el Impacto - Riesgos de Seguridad Digital</t>
  </si>
  <si>
    <t>Tabla No. 8  Tipos de Controles</t>
  </si>
  <si>
    <t xml:space="preserve">Tabla No.7  Mapa de Calor  </t>
  </si>
  <si>
    <t xml:space="preserve">Tabla No 11. Calificación del Diseño del Control </t>
  </si>
  <si>
    <t>Tabla No 10. Peso o Participación de cada variable en el Diseño del Control para la Mitigación del Riesgo</t>
  </si>
  <si>
    <t xml:space="preserve">Tabla No 10. Peso o Participación de cada variable en el Diseño del Control para la Mitigación del Riesgo
</t>
  </si>
  <si>
    <t xml:space="preserve">TABLA No 11. Calificación del Diseño del Control </t>
  </si>
  <si>
    <t xml:space="preserve">Tabla No 13. Calificación Solidez Individual del Control </t>
  </si>
  <si>
    <t>Tabla No 14. Calificación de la Solidez del Conjunto de Controles</t>
  </si>
  <si>
    <t>Tabla No 15. Resultados de los Posibles desplazamientos de la Probabilidad y del Impacto de los Riesgos</t>
  </si>
  <si>
    <r>
      <t xml:space="preserve">Tabla No. 9 Controles de Seguridad de la Información
</t>
    </r>
    <r>
      <rPr>
        <b/>
        <sz val="12"/>
        <color rgb="FFFF0000"/>
        <rFont val="Calibri"/>
        <family val="2"/>
        <scheme val="minor"/>
      </rPr>
      <t xml:space="preserve">Fuente: ISO/IEC 27001:2013 - Anexo A - Controles </t>
    </r>
  </si>
  <si>
    <t>Tabla No. 9 Controles de Seguridad de la Información</t>
  </si>
  <si>
    <t>TABLA 6. Criterios para Calificar el Impacto - Riesgos de Seguridad de la Información</t>
  </si>
  <si>
    <r>
      <rPr>
        <b/>
        <sz val="11"/>
        <color rgb="FF0070C0"/>
        <rFont val="Calibri"/>
        <family val="2"/>
        <scheme val="minor"/>
      </rPr>
      <t>ZONA DE RIESGO</t>
    </r>
    <r>
      <rPr>
        <b/>
        <sz val="11"/>
        <color theme="1"/>
        <rFont val="Calibri"/>
        <family val="2"/>
        <scheme val="minor"/>
      </rPr>
      <t xml:space="preserve"> -</t>
    </r>
    <r>
      <rPr>
        <b/>
        <sz val="11"/>
        <color rgb="FFFF0000"/>
        <rFont val="Calibri"/>
        <family val="2"/>
        <scheme val="minor"/>
      </rPr>
      <t xml:space="preserve"> RIESGO DE CORRUPCIÓN</t>
    </r>
  </si>
  <si>
    <t xml:space="preserve">Tabla No 12. Calificación de Ejecución del Control </t>
  </si>
  <si>
    <t xml:space="preserve">Tabla 12. Calificación de Ejecución del Control </t>
  </si>
  <si>
    <t>INICIO</t>
  </si>
  <si>
    <t>1.1 Matriz Definición de Riesgos de Corrupción</t>
  </si>
  <si>
    <t xml:space="preserve">MAPA DE RIESGOS INSTITUCIONALES </t>
  </si>
  <si>
    <t xml:space="preserve">Moderado </t>
  </si>
  <si>
    <t xml:space="preserve">Mayor </t>
  </si>
  <si>
    <t xml:space="preserve">Catastrófico </t>
  </si>
  <si>
    <t>3-Moderada</t>
  </si>
  <si>
    <t>5- Catastrófico (Extrema)</t>
  </si>
  <si>
    <t>Riesgo 9</t>
  </si>
  <si>
    <r>
      <t xml:space="preserve">¿Ocasionar lesiones físicas o pérdida de vidas humanas?
</t>
    </r>
    <r>
      <rPr>
        <sz val="11"/>
        <color rgb="FFC00000"/>
        <rFont val="Calibri"/>
        <family val="2"/>
        <scheme val="minor"/>
      </rPr>
      <t>(Si la respuesta es afirmativa, el riesgo es catastrófico).</t>
    </r>
  </si>
  <si>
    <t>RIESGOS INSTITUCIONALES</t>
  </si>
  <si>
    <t>Pérdida de confidencialidad y disponibilidad</t>
  </si>
  <si>
    <t>Pérdida de confidencialidad , integridad y disponibilidad</t>
  </si>
  <si>
    <t>Pérdida de confidencialidad e integridad</t>
  </si>
  <si>
    <r>
      <rPr>
        <b/>
        <sz val="12"/>
        <color rgb="FF0070C0"/>
        <rFont val="Calibri"/>
        <family val="2"/>
        <scheme val="minor"/>
      </rPr>
      <t xml:space="preserve">Tabla 3.Criterios para Calificar la Probabilidad </t>
    </r>
    <r>
      <rPr>
        <b/>
        <sz val="12"/>
        <rFont val="Calibri"/>
        <family val="2"/>
        <scheme val="minor"/>
      </rPr>
      <t xml:space="preserve"> - </t>
    </r>
    <r>
      <rPr>
        <b/>
        <sz val="12"/>
        <color rgb="FFFF0000"/>
        <rFont val="Calibri"/>
        <family val="2"/>
        <scheme val="minor"/>
      </rPr>
      <t>APLICA PARA TODO TIPO DE RIESGO</t>
    </r>
    <r>
      <rPr>
        <b/>
        <sz val="12"/>
        <rFont val="Calibri"/>
        <family val="2"/>
        <scheme val="minor"/>
      </rPr>
      <t xml:space="preserve"> </t>
    </r>
  </si>
  <si>
    <r>
      <t xml:space="preserve">Resultado de la ejecución del control
</t>
    </r>
    <r>
      <rPr>
        <b/>
        <sz val="8"/>
        <rFont val="Arial"/>
        <family val="2"/>
      </rPr>
      <t>Anexo.Tabla No 12</t>
    </r>
  </si>
  <si>
    <r>
      <t xml:space="preserve">Resultados del diseño del control
</t>
    </r>
    <r>
      <rPr>
        <b/>
        <sz val="8"/>
        <rFont val="Arial"/>
        <family val="2"/>
      </rPr>
      <t>Anexo Tabla No 11</t>
    </r>
  </si>
  <si>
    <r>
      <t xml:space="preserve">Causas / Vulnerabilidades
</t>
    </r>
    <r>
      <rPr>
        <b/>
        <sz val="8"/>
        <rFont val="Arial"/>
        <family val="2"/>
      </rPr>
      <t>Anexo Tabla No 2</t>
    </r>
    <r>
      <rPr>
        <b/>
        <sz val="10"/>
        <rFont val="Arial"/>
        <family val="2"/>
      </rPr>
      <t xml:space="preserve">
</t>
    </r>
  </si>
  <si>
    <r>
      <t xml:space="preserve">Amenazas
</t>
    </r>
    <r>
      <rPr>
        <b/>
        <sz val="8"/>
        <rFont val="Arial"/>
        <family val="2"/>
      </rPr>
      <t>Anexo Tabla No 1</t>
    </r>
  </si>
  <si>
    <r>
      <t xml:space="preserve">Controles existentes
</t>
    </r>
    <r>
      <rPr>
        <b/>
        <sz val="8"/>
        <rFont val="Arial"/>
        <family val="2"/>
      </rPr>
      <t xml:space="preserve">Anexo Tabla No. 9 </t>
    </r>
  </si>
  <si>
    <r>
      <t xml:space="preserve">CALIFICACIÓN DE LA SOLIDEZ DE CADA CONTROL
(Resultado de la calificación del diseño + Resultado de la calificación de la ejecución + solidez individual de cada control)
</t>
    </r>
    <r>
      <rPr>
        <b/>
        <sz val="8"/>
        <rFont val="Arial"/>
        <family val="2"/>
      </rPr>
      <t xml:space="preserve">
Anexo Tabla No 13.</t>
    </r>
  </si>
  <si>
    <r>
      <t xml:space="preserve">SOLIDEZ DEL CONJUNTO DE CONTROLES
</t>
    </r>
    <r>
      <rPr>
        <b/>
        <sz val="8"/>
        <rFont val="Arial"/>
        <family val="2"/>
      </rPr>
      <t>Anexo Tabla No 14.</t>
    </r>
  </si>
  <si>
    <r>
      <t xml:space="preserve">RESULTADOS DE LOS DESPLAZAMIENTOS DE LA PROBABILIDAD Y DEL IMPACTO DE LOS RIESGOS 
</t>
    </r>
    <r>
      <rPr>
        <b/>
        <sz val="8"/>
        <rFont val="Arial"/>
        <family val="2"/>
      </rPr>
      <t>Anexo Tabla No 15.</t>
    </r>
    <r>
      <rPr>
        <b/>
        <sz val="10"/>
        <rFont val="Arial"/>
        <family val="2"/>
      </rPr>
      <t xml:space="preserve">
</t>
    </r>
  </si>
  <si>
    <t>ANALISIS Y EVALUACIÓN DEL DISEÑO DEL CONTROL
Anexo Tabla No 10</t>
  </si>
  <si>
    <r>
      <t>Actividades de control 
(</t>
    </r>
    <r>
      <rPr>
        <sz val="10"/>
        <rFont val="Arial"/>
        <family val="2"/>
      </rPr>
      <t>E</t>
    </r>
    <r>
      <rPr>
        <b/>
        <sz val="10"/>
        <rFont val="Arial"/>
        <family val="2"/>
      </rPr>
      <t xml:space="preserve">stas se orientan a prevenir y detectar la materización de los riesgos)
</t>
    </r>
    <r>
      <rPr>
        <b/>
        <sz val="8"/>
        <rFont val="Arial"/>
        <family val="2"/>
      </rPr>
      <t xml:space="preserve">Anexo Tabla No. 9 </t>
    </r>
  </si>
  <si>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</si>
  <si>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</si>
  <si>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Resultado de la ejecución del control
Anexo Tabla No 12</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</si>
  <si>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</si>
  <si>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</si>
  <si>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r>
      <t xml:space="preserve">RESULTADOS DE LOS DESPLAZAMIENTOS DE LA PROBABILIDAD Y DEL IMPACTO DE LOS RIESGOS 
</t>
    </r>
    <r>
      <rPr>
        <b/>
        <sz val="8"/>
        <rFont val="Arial"/>
        <family val="2"/>
      </rPr>
      <t>Anexo Tabla No 15</t>
    </r>
  </si>
  <si>
    <t>CONTRALORÍA DE BOGOTÁ, D.C.</t>
  </si>
  <si>
    <t>PDE-01
Posible pérdida de la certificación del Sistema de Gestión de la Calidad de la Entidad.</t>
  </si>
  <si>
    <t xml:space="preserve">Perdida de la cultura organizacional enfocada en la Calidad, que puede generar incumplimientos reiterativos de los requisitos de la norma de calidad y otros legales y reglamentarios. </t>
  </si>
  <si>
    <t>1. Afectación de la imagen de la Contraloría de Bogotá y pérdida de credibilidad ante los clientes y partes interesadas.
2. Pérdida de la certificación del Sistema de Gestión de la Calidad de la Entidad.</t>
  </si>
  <si>
    <t>No. de actividades cumplidas del plan de trabajo *100/No de actividades programadas en el plan de trabajo</t>
  </si>
  <si>
    <t>Dirección de Planeación</t>
  </si>
  <si>
    <t xml:space="preserve">Plan de trabajo </t>
  </si>
  <si>
    <t>PDE-02
Posibilidad de emitir informes con inconsistencias y fuera de términos.</t>
  </si>
  <si>
    <t xml:space="preserve">Deficiencia en la calidad y oportunidad de la información que debe ser suministrada por los responsables de procesos a la Alta Direccion. </t>
  </si>
  <si>
    <t>Comunicar a las dependencias de la Entidad la forma y términos de reporte de la información como insumo para evaluar la gestión institucional.</t>
  </si>
  <si>
    <t>Memorandos comunicando la forma y términos de reportar información * 100 / No. Reportes (4) de Información establecidos</t>
  </si>
  <si>
    <t>Memorandos comunicados</t>
  </si>
  <si>
    <t>PPCCPI-01
Inadecuada atención a los requerimientos presentados por la ciudadanía y el Concejo de Bogotá, (peticiones, quejas, reclamos, sugerencias - PQRS y proposiciones).</t>
  </si>
  <si>
    <t>Desconocimiento por parte del funcionario responsable de dar trámite al requerimiento.</t>
  </si>
  <si>
    <t>Deficiencias técnicas en el funcionamiento del sistema PQR.</t>
  </si>
  <si>
    <t>Percepción negativa de la ciudadanía y del Concejo al no ver resueltas sus expectativas.</t>
  </si>
  <si>
    <t>Atender oportunamente los requerimientos que son competencia de la entidad (peticiones, quejas, reclamos, sugerencias - PQRS y proposiciones), presentados por las partes interesadas.</t>
  </si>
  <si>
    <t>Cantidad de PQRS y Proposiciones atendidas a las partes interesadas * 100 /Cantidad de PQRS y Proposiciones presentadas por las partes interesadas.</t>
  </si>
  <si>
    <t>Centro de Atención al Ciudadano.</t>
  </si>
  <si>
    <t>Informe de PQRS y Proposiciones</t>
  </si>
  <si>
    <t>PPCCPI-02
Incumplimiento de las actividades relacionadas con acciones de diálogo, acciones de formación y medición de la percepción.</t>
  </si>
  <si>
    <t xml:space="preserve">Deficiencias en la Planeación y dificultades logísticas que se presenten en el marco del desarrollo de las actividades programadas (imprevistos). </t>
  </si>
  <si>
    <t>Percepción negativa hacia la entidad y dificultades de convocatoria.
Afectación en la gestión y los resultados.</t>
  </si>
  <si>
    <t>Planificar las actividades relacionadas con acciones de diálogo, acciones de formación y medición de la percepción, con el fin de vincular a la ciudadanía al ejercicio del control fiscal a través del control social.</t>
  </si>
  <si>
    <t>Cronograma elaborado:
SI :100%
NO: 0%</t>
  </si>
  <si>
    <t>Dirección de Participación Ciudadana</t>
  </si>
  <si>
    <t>Cronograma</t>
  </si>
  <si>
    <t>PPCCPI-03
Inadecuado manejo de la información relacionada con los resultados de la gestión institucional.</t>
  </si>
  <si>
    <t>Acciones en contra de la entidad.
Afecta la toma de decisiones y la imagen de la entidad.</t>
  </si>
  <si>
    <t>Aprobación de la información por parte del responsable de la dependencia que la genera, antes de ser publicada.</t>
  </si>
  <si>
    <t>Diligenciar el formato de "Seguimiento y Control de la Información"  que será divulgada, una vez aprobada por la dependencia responsable de la misma.</t>
  </si>
  <si>
    <t>Formato de control y seguimiento diligenciado:
SI :100%
NO: 0%</t>
  </si>
  <si>
    <t>Oficina Asesora de Comunicaciones</t>
  </si>
  <si>
    <t xml:space="preserve">Formato </t>
  </si>
  <si>
    <t xml:space="preserve">PEEPP -01
Sesgar intencionalmente el análisis de información en la elaboración de los informes, estudios y pronunciamientos del PEEPP, para favorecer a un tercero. </t>
  </si>
  <si>
    <t>Pérdida de credibilidad y confianza en el
organismo de control.
Afectación al control político, a la Administración Distrital y a la
ciudadanía.</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</si>
  <si>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</si>
  <si>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Reuniones de seguimiento
realizadas a los productos
planificados en el PAE2019 / Reuniones de
seguimiento programados
a los productos
planificados en el PAE
2019 (54)*100</t>
  </si>
  <si>
    <t>Subdirecciones de
Estudios de
Economía y Política
Pública</t>
  </si>
  <si>
    <t>Actas de Mesa
de Trabajo y/o
Planillas de
Seguimiento</t>
  </si>
  <si>
    <t>PEEPP -02
Incurrir en plagio o presentación de información no veraz en alguno de los informes, estudios y pronunciamientos generados en el Proceso Estudios de Economía y Política Pública.</t>
  </si>
  <si>
    <t>Falta de control en el proceso de revisión y aprobación de los informes.</t>
  </si>
  <si>
    <t>Daño Antijurídico por Demandas contra
la Entidad.
Pérdida de credibilidad y confianza en el
organismo de control.</t>
  </si>
  <si>
    <t>Interés particular, institucional o político.</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</si>
  <si>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</si>
  <si>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participan y/o elaboran los informes, estudios y pronunciamientos / Total de Productos programados en el PAE 2019. (27)*100</t>
  </si>
  <si>
    <t>Acuerdos de
Responsabilidad
o Pactos Éticos,
firmados por los
responsables
que elaboran los
productos.</t>
  </si>
  <si>
    <t>Profesionales de la
Dirección y
Subdirecciones de
Estudios de
Economía y Política
Pública que
elaboran productos</t>
  </si>
  <si>
    <t>PVCGF -01
Posibilidad de plagio en la elaboración de  informes de auditoría, pronunciamientos o cualquier documento oficial  al no citar fuentes bibliográfica de los textos e investigaciones consultadas.</t>
  </si>
  <si>
    <t>Omisión en la aplicación de las normas que regulan los derechos de autor.</t>
  </si>
  <si>
    <t>1)Iniciación de procesos disciplinarios. 
2)Ocasionar demandas en contra de la Entidad. 
3)Pérdida de credibilidad en los informes emitidos por el proceso de vigilancia y control a la gestión fiscal.</t>
  </si>
  <si>
    <t>Revisar los informes finales de auditoría en comité técnico, en el cual queda explicitto el tema de las normas de derecho  de autor.</t>
  </si>
  <si>
    <t>Revisar los informes finales
de auditoría en comité
técnico, en el cual queda
explicitto el tema de las
normas de derecho de autor.</t>
  </si>
  <si>
    <t>Número de informes de la vigencia sin demanda por plagio / Número de informes de la vigencia publicados.</t>
  </si>
  <si>
    <t>Direcciones
Sectoriales 
y
Dirección de
Reacción
Inmediata</t>
  </si>
  <si>
    <t>Acta de comité técnico</t>
  </si>
  <si>
    <t>PVCGF -02
Posibilidad de incumplir términos en cualquier actuación desarrollada en el proceso auditor.</t>
  </si>
  <si>
    <t>1)Iniciación de procesos disciplinarios.
2)Ocurrencia del silencio administrativo positivo.
3)Incurrir en prescripción o archivo de procesos.
4)Pérdida de credibilidad por hechos de corrupción o por inefectividad de los resultados del control fiscal.</t>
  </si>
  <si>
    <t xml:space="preserve">Verificar el cumplimiento de los términos establecidos en los procedimientos para cualquier actuación en desarrollo del proceso auditor. </t>
  </si>
  <si>
    <t>N° de actuaciones sin
incumplimiento de
terminos *100 / N° de
actuaciones desarrolladas</t>
  </si>
  <si>
    <t>Direcciones
Sectoriales y
Dirección de
Reacción
Inmediata</t>
  </si>
  <si>
    <t>PVCGF -03
Posible incumplimiento de términos para resolver los recursos de reposición y en subsidio de apelación en contra de acto administrativo que imponga una multa dentro de los procesos administrativos sancionatorios.</t>
  </si>
  <si>
    <t>Falta de controles dentro del procedimiento para adelantar proceso administrativo sancionatorio fiscal  en cuanto al cumplimiento de los términos establecidos por ley.</t>
  </si>
  <si>
    <t>Pérdida de competencia y adelantar proceso disciplinario al funcionario responsable del proceso sancionatorio.</t>
  </si>
  <si>
    <t>Están establecidas en los puntos de control del procedimiento.</t>
  </si>
  <si>
    <t>Ajustar el procedimiento para adelantar el proceso administrativo sancionatorio fiscal, en el sentido de incorporar puntos de control que garanticen el cumplimiento de los términos establecidos para resolver los recursos de reposición y en subsidio de apelación.</t>
  </si>
  <si>
    <t>Modificar el procedimiento para adelantar el proceso administrativo sancionatorio fiscal
SI: 100%
NO: 0%</t>
  </si>
  <si>
    <t>Direcciónes de:
Planeación
Sectoriales de Fiscalización</t>
  </si>
  <si>
    <t>Resolución que adopta procedimiento</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</si>
  <si>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</si>
  <si>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</si>
  <si>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Contaloría de Bogotá.</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</si>
  <si>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</si>
  <si>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Actas de comité técnico
Anexos de "Declaración de independencia y conflicto de intereses" diligenciados.</t>
  </si>
  <si>
    <t>a) Baja continuidad de los funcionarios que sustancian PRF, por traslados y terminación de contratos.</t>
  </si>
  <si>
    <t>b) Falta de impulso  y resolución oportuna  del PRF.</t>
  </si>
  <si>
    <t>c) Exceso de carga laboral por abogado.</t>
  </si>
  <si>
    <t xml:space="preserve">1. Afectación de credibilidad y confianza  institucional.
2. Incumplimiento del impulso procesal y de la normatividad que rige el PRF.
3. Conductas disciplinables. </t>
  </si>
  <si>
    <t>Realizar  seguimiento bimestral al desarrollo y cumplimiento de términos de los PRF en curso, con el fin de evitar el fenómeno de la prescripción.</t>
  </si>
  <si>
    <r>
      <rPr>
        <b/>
        <sz val="10"/>
        <rFont val="Arial"/>
        <family val="2"/>
      </rPr>
      <t>Eficacia</t>
    </r>
    <r>
      <rPr>
        <sz val="10"/>
        <rFont val="Arial"/>
        <family val="2"/>
      </rPr>
      <t xml:space="preserve">
Nº de seguimientos realizados *100 / Nº de seguimientos programados (6)
</t>
    </r>
    <r>
      <rPr>
        <b/>
        <sz val="10"/>
        <rFont val="Arial"/>
        <family val="2"/>
      </rPr>
      <t/>
    </r>
  </si>
  <si>
    <t>Realizar  seguimiento bimestral al al desarrollo y cumplimiento de términos de los PRF en curso con el fin de evitar  inactividad procesal.</t>
  </si>
  <si>
    <t>Realizar  seguimiento bImestral al desarrollo y cumplimiento de términos de los PRF en curso  con el fin de verificar la carga laboral y el cumplimiento de términos.</t>
  </si>
  <si>
    <t>DRFJC</t>
  </si>
  <si>
    <t xml:space="preserve">Actas de Mesas de Trabajo </t>
  </si>
  <si>
    <t>PRFJC -02
Posibilidad de tomar decisiones acomodadas  hacia un beneficio particular.</t>
  </si>
  <si>
    <t>1. Afectación de credibilidad y confianza institucional
2. Sanciones disciplinarias               
3. Sanciones penales.</t>
  </si>
  <si>
    <t>Sensibilizar y socializar los principios, valores y etica del sector público, así como el acatamiento de las normas y jurisprudencia que regulan los PRF.</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</si>
  <si>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</si>
  <si>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Actas de 
Reunión y Lista de Asistencia</t>
  </si>
  <si>
    <t>PGJ -01
Decisiones condenatorias con obligaciones de hacer o pagar a cargo de la Contraloría de judiciales o extrajudiciales (medios alternativos de solución de conflictos) en los que es parte la Entidad.</t>
  </si>
  <si>
    <t>Falta o indebida aplicación de la política de prevención del daño antijurídico y defensa de los intereses litigiosos de la Entidad.</t>
  </si>
  <si>
    <t>Detrimento patrimonial a la Entidad.
Deterioro de la imagen institucional.
Responsabilidad disciplinaria, patrimonial y penal para funcionarios de la Entidad.</t>
  </si>
  <si>
    <t>Indebida representación judicial por incumplimiento de términos de ley en las actuaciones procesales.</t>
  </si>
  <si>
    <t>Fortalecer el seguimiento a la política de prevención del daño antijurídico y defensa de los intereses litigiosos de la Entidad.</t>
  </si>
  <si>
    <t>Fortalecer el seguimiento a la política de prevención del daño antijurídico y defensa de los intereses litigiosos de la Entidad.
Socializar y compilar las providencias judiciales de los procesos de la Entidad para identificar cambios jurisprudenciales.
Someter a consideración del Comité de Conciliación la decisión de interponer recurso de apelación cuando del análisis probatorio, legal y jurisprudencial se vislumbre que pueda ser contrario a los intereses de la Entidad.
Consultar la normatividad y jurisprudencia en páginas web que ofrezcan credibilidad, tales como,  Rama Judicial, Régimen Legal y Senado de la República y/o  en la  herramienta de consulta y actualización normativa y jurisprudencial disponible en la OAJ.</t>
  </si>
  <si>
    <t>EFECTIVIDAD No. de sentencias favorables a la Entidad * 100 / No. de sentencias proferidas en procesos en los que es parte la Entidad.
EFICACIA 
No. de sentencias  en procesos en los cuales es parte la Entidad socializadas  * 100 / No. total de sentencias en procesos en los cuales es parte la Entidad</t>
  </si>
  <si>
    <t>Oficina Asesora Jurídica</t>
  </si>
  <si>
    <t>Actas de Comité de Conciliación
Comunicación oficial interna.
Base de datos de trámites judiciales.
Constancia correo de socialización de sentencias
Carpetas procesos judiciales</t>
  </si>
  <si>
    <t>PGTH -01
Indebida disvinculación de un Empleado Publico por encontrarse en alguna situación de estabilidad laboral reforzada o cualquier otra que impida su retiro.</t>
  </si>
  <si>
    <t>Constante actualizacion normativa y desarrollo jurisprudencial  relacionado con la estabilidad laboral reforzada.</t>
  </si>
  <si>
    <t xml:space="preserve">Fallos judiciales en contra de la Entidad que ordenan reintegro, pago de prestaciones sociales y demás emolumentos dejados de percibir. </t>
  </si>
  <si>
    <t xml:space="preserve">Los empleados publicos no remiten los soportes de sus condiciones al area respectiva. </t>
  </si>
  <si>
    <t>Falta de revisión minuciosa por parte del responsable,sobre las circunstancias laborales en que se encuentra el funcionario al momento del retiro y el no diligenciamiento  de la Ficha de Revisión Circunstancias Laborales para Retiro del Servicio.</t>
  </si>
  <si>
    <t>Identificacion de la necesidad de actualizacion normativa y desarrollo jurisprudencial  relacionado con la estabilidad laboral reforzada en el PIC.</t>
  </si>
  <si>
    <t>Procedimiento para el Retiro del Servicio.</t>
  </si>
  <si>
    <t xml:space="preserve">Procedimiento para el Retiro del Servicio incluye los controles y formatos establecidos para tal fin.
</t>
  </si>
  <si>
    <r>
      <t>Realizar 1  jornada de capacitación</t>
    </r>
    <r>
      <rPr>
        <sz val="10"/>
        <color rgb="FFFF0000"/>
        <rFont val="Arial"/>
        <family val="2"/>
      </rPr>
      <t xml:space="preserve">  </t>
    </r>
    <r>
      <rPr>
        <sz val="10"/>
        <rFont val="Arial"/>
        <family val="2"/>
      </rPr>
      <t xml:space="preserve">desde un abordaje de condiciones laborales especiales dirigida a los servidores publicos de Talento Humano.
</t>
    </r>
    <r>
      <rPr>
        <sz val="10"/>
        <color rgb="FFC00000"/>
        <rFont val="Arial"/>
        <family val="2"/>
      </rPr>
      <t xml:space="preserve"> </t>
    </r>
  </si>
  <si>
    <t xml:space="preserve">Numero de funcionarios reintegrados por fallo en contra /Número total de funcionarios desvinculados </t>
  </si>
  <si>
    <t xml:space="preserve">Direccion de Talento Humano. </t>
  </si>
  <si>
    <t xml:space="preserve">Jornadas de sensibilizacion </t>
  </si>
  <si>
    <t>Implementar y socializar  controles en el "Procedimiento para el Retiro del Servicio", especificando las acciones a realizar por parte de los funcionarios en caso de estabilidad laboral reforzada.</t>
  </si>
  <si>
    <t>PGTH -02
Incumplimiento del objeto de las acciones de formación organizadas por la Subdirección de Capacitación y Cooperación Técnica, generando falencias en el fortalecimiento de los conocimientos, competencias y habilidades de los servidores de la Entidad.</t>
  </si>
  <si>
    <t xml:space="preserve"> Inasistencia de los servidores publicos a las acciones de formación  por indeferencia,
incapacidades medicas, vacaciones y otras situaciones.</t>
  </si>
  <si>
    <t>Incumplimiento de metas y objetivos formulados por la Subdirección de Capacitación y Cooperación Técnica. 
Deficiencia en el fortalecimiento de las competencias de los servidores de la Contraloría de Bogotá, D.C.. 
Detrimento patrimonial de la Entidad.</t>
  </si>
  <si>
    <t>Los directivos o jefes inmediatos no apoyan la realización de las acciones de formación programadas.</t>
  </si>
  <si>
    <t>Revision extemporanea, por parte de los servidores de la Entidad,   de las convocatorias a las acciones de formación.</t>
  </si>
  <si>
    <t>E-cards y correos electronicos de citación.</t>
  </si>
  <si>
    <t>Realizar una (1)   campaña de divulgación a través de los canales de comunicación de la Entidad , para sensibilizar a los empleados públicos  n temas relacionados con los principios, deberes y derechos de la  capacitación.</t>
  </si>
  <si>
    <t>Campaña realizada
SI: 100%
NO: 0%</t>
  </si>
  <si>
    <t>Subdirección de Capacitación y Cooperación Técnica</t>
  </si>
  <si>
    <t>E-cards
Actas de compromiso
Circular</t>
  </si>
  <si>
    <t>PGTI-01
Baja ejecución de las actividades programadas en las metas del Proyecto de Inversión responsabilidad de la Dirección de TIC, relacionado con el desarrollo de estrategias  de   Tecnologías de Información y las Comunicaciones.</t>
  </si>
  <si>
    <t>Retraso por parte del Proceso de Gestión de TI en el envío de los documentos para iniciar la etapa contractual.</t>
  </si>
  <si>
    <t>Afectación en la gestión y resultados del fortalecimiento de TIC´s.</t>
  </si>
  <si>
    <t xml:space="preserve">Elaborar y enviar oportunamente los documentos contractuales de acuerdo con el PAA 2019 definido en la Dirección de TIC. </t>
  </si>
  <si>
    <t>EFICACIA:
No. de procesos contractuales entregados oportunamente *100 / No. total de procesos contractuales</t>
  </si>
  <si>
    <t>Dirección de TIC</t>
  </si>
  <si>
    <t>Cronograma de actividades PAA 2019, Informe de seguimento proyecto de inversión.</t>
  </si>
  <si>
    <t>PGTI-02
Robo o extracción  no autorizada con fines de beneficio personal o hacia un particular,  de información de las bases de datos de los sistemas de información que custodia la Dirección de TIC.</t>
  </si>
  <si>
    <t>Falta de conocimiento sobre las consecuencias legales  que puede traer el robo o extracción de información y falta de concientización sobre el respeto de los bienes públicos.</t>
  </si>
  <si>
    <t>Pérdida de  imagen y credibilidad institucional.
Sometimiento a recursos legales por sanciones o demandas legales.
Daño al erario público.</t>
  </si>
  <si>
    <t>Baja seguridad en los sistemas de acceso a las Bases de datos de los aplicativos.</t>
  </si>
  <si>
    <t>Capacitación sobre el cuidado de lo público y las consecuencias que trae el no cumplimiento de los deberes como servidor público a los funcionarios de la Dirección de TIC.</t>
  </si>
  <si>
    <t>Revisar periódicamente la seguridad lógica de acceso a los sistemas SIVICOF, SIGESPRO y PREFIS.</t>
  </si>
  <si>
    <t>Gestionar y realizar capacitación sobre el cuidado de lo público y las consecuencias que trae el no cumplimiento de los deberes como servidor público a los funcionarios de la 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</si>
  <si>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sobre robo o extracción de información. </t>
  </si>
  <si>
    <t xml:space="preserve">Informes de gestión de administración de usuarios, solicitud de capacitacion tramitada, ficha técnica y listado de asistencia. </t>
  </si>
  <si>
    <t>PGAF-01
Posibilidad de inapropiada ejecución del catalogo presupuestal establecido en el decreto 826 de 2018.</t>
  </si>
  <si>
    <t>Cambio del catalogo presupuestal.</t>
  </si>
  <si>
    <t>Indebida ejecución presupuestal que conlleva a hallazgo administrativo, fiscal, disciplinario y penal.</t>
  </si>
  <si>
    <t>Solicitar constantes capacitaciones para los funcionarios de la CB sobre el nuevo plan de cuentas presupuestal y su ejecución.</t>
  </si>
  <si>
    <t>Solicitar constantes capacitaciones para los funcionarios de la CB sobre el nuevo plan de cuentas presupuestal y su ejecución</t>
  </si>
  <si>
    <t xml:space="preserve">No de funcionarios que recibieron la capacitación * 100 / No de funcionarios a capacitar </t>
  </si>
  <si>
    <t xml:space="preserve">Subdireccion
Financiera </t>
  </si>
  <si>
    <t xml:space="preserve">Planillas de
asistencia </t>
  </si>
  <si>
    <t xml:space="preserve">PGAF-02
Posibilidad de que la información generada por el area de almacen e inventarios presente inconsistencias o sea inexacta. </t>
  </si>
  <si>
    <t>Originado por:
1.Por que el aplicativo que almacena la información no opera de manera adecuada, lo que genera error en la información que se reporta de inventarios.</t>
  </si>
  <si>
    <t>Hallazgos y observaciones por parte de los entes de control y la OCI.
Incumplimiento en la oportunidad de entrega de la informacion al area Contable o presentacion con errores o inconsistencias.
Responsabilidad disciplinaria por perdida de bienes.</t>
  </si>
  <si>
    <t>2. Por falta de recurso humano para el desarrollo de nuevas funcionalidades que soporten la solucion de inconsistencias de manera oportuna.</t>
  </si>
  <si>
    <t>3. Ajustes en el modulo SAE-SAI para afinar el aplicativo a las  nuevas funcionalidades requeridas para la estabilización del módulo con el Nuevo Marco Normativo Contable.</t>
  </si>
  <si>
    <t>4. Por  inexactitud en los inventarios  de las  dependencias, al no remitir al área de Almacén los comprobantes de traslado de bienes entre dependencias en forma adecuada y oportuna.</t>
  </si>
  <si>
    <t xml:space="preserve">5. No se reporta al almacen oportunamente las novedades de ingresos, retiros o traslados de funcionarios de la entidad, especialmente de los jefes de las dependencias. </t>
  </si>
  <si>
    <t xml:space="preserve">6. Por incumplimiento a los procedimientos para el manejo y control de almacén e inventario por parte de las dependencias, que deben reportar información oportuna y veraz, insumos para la elaboración de comprobantes de entrada, salida y traslados de bienes muebles y enseres de la Contraloria. </t>
  </si>
  <si>
    <t>Correos enviado al área de las TICS, reportando las inconsistencias presentadas con el aplicativo y módulo SAE/SAI
Reporte en ARANDA de los casos por inconsistencias que se presentan diariamente.</t>
  </si>
  <si>
    <t>El profesional asignado en las TICS verifica y corrije las inconsistencias  presentadas en el aplicativo reportadas por el almacén.</t>
  </si>
  <si>
    <t>Verificar que las incosistencias reportadas por el almacén a las TICS hayan sido subsanadas.</t>
  </si>
  <si>
    <t>Toma de inventario anual.</t>
  </si>
  <si>
    <t>Realizar conciliacion mensual con el area contable y la toma de inventarios anual.</t>
  </si>
  <si>
    <t xml:space="preserve">No. de Conciliaciones realizadas * 100/ No. de Conciliaciones programadas.
Reporte de Inconsistencias del módulo SAE/SAI en el aplicativo ARANDA
SI:100%
NO:0%
</t>
  </si>
  <si>
    <t>Subduirección de Recursos Materiales</t>
  </si>
  <si>
    <t>Conciliaciones firmadas
Reporte de Inventario
Reporte en Aplicativo ARANDA</t>
  </si>
  <si>
    <t>Desconocimiento de la forma y términos para el reporte de información por parte de las dependencias de la Entidad; enviando así, información con inconsistencias.</t>
  </si>
  <si>
    <t>Decisiones erroneas
Desfase de la Planeación financiera.
Incremento carga de trabajo.
Sanciones legales.
Hallazgos y observaciones por parte de los entes de control y la Secretaria de Hacienda del Distrito.
Incumplimiento en la oportunidad de entrega de Estados Financieros o presentacion con errores e inconsistencias.</t>
  </si>
  <si>
    <t>Omisión de procedimientos.</t>
  </si>
  <si>
    <t>Aplicación de nuevos Sistemas de Información (cambio del aplicativo SICAPITAL al ERP SAP) que genera diferencias en la forma de rendir la información y en el procedimiento.</t>
  </si>
  <si>
    <t xml:space="preserve">Los modulos del sistema SICAPITAL  no operan de manera adecuada permitiendo error.
</t>
  </si>
  <si>
    <t>Comunicar a las dependencias internas y externas que corresponda el reporte de la información como insumo para cumplir con los términos y exactitud de la información financiera. Así como de los nuevos lineamiento de la SDH.</t>
  </si>
  <si>
    <t xml:space="preserve">Eficiencia
Memorando expedido 
SI = 100%
NO= 0%
Eficiencia
estado financiero
expedido :
SI = 100%
NO= 0%
Eficacia
No. de inconsistencias
informadas *100/ No inconsistencias detectadas. </t>
  </si>
  <si>
    <t>Memorando y/o
Outlook que
informe a las
dependencias
los términos de
reporte de la
información
presupuestal y
de lineamientos
Reporte de estados financieros mensuales</t>
  </si>
  <si>
    <t>PGAF-04
Posiblidad de que los documentos publicados en el portal de contratación SECOP presente diferencias con el expediente del proceso de contratación.</t>
  </si>
  <si>
    <t>Originado por las diferentes versiones de los documentos que surgen durante el trámite precontractual.</t>
  </si>
  <si>
    <t>Hallazgos y observaciones por parte de los entes de control.      Información inexacta para los interesados dentro de los procesos de selección de contratistas.</t>
  </si>
  <si>
    <t xml:space="preserve">No de procesos de
contratación revisados
*100/ No. De procesos de
contratación publicados </t>
  </si>
  <si>
    <t>Subdireccion
de contratación</t>
  </si>
  <si>
    <t>Informes
mensuales por
proceso de
contratación</t>
  </si>
  <si>
    <t>PGAF-05
Baja ejecución  de las actividades programadas en las metas proyecto de inversión 1196 (infraestructura física). Así mismo con la Meta No. 2 del proyecto de inversión No. 1195 - referente al PIGA</t>
  </si>
  <si>
    <t>Dificultades logísticas que se presenten en el marco del desarrollo de las actividades programadas (imprevistos), así como la demora en el proceso precontractual y contractual.</t>
  </si>
  <si>
    <t>Afectacion en  la gestión y los resultados de los procesos estratégicos.</t>
  </si>
  <si>
    <t>Comunicar a las dependencias responsables de la ejecución de los proyectos de inversión el cumplimiento de los cronogramas establecidos en el PAA con el fin de llevar a cabo los procesos de contratación requeridos.</t>
  </si>
  <si>
    <t>Elaborar y comunicar a las dependencias responsables de la ejecución de los proyectos de inversión el cumplimiento de los cronogramas establecidos en el PAA con el fin de llevar a cabo los procesos de contratación requeridos.</t>
  </si>
  <si>
    <t>Memorando elaborados y comunicados
Si 100%
No 0%</t>
  </si>
  <si>
    <t>Subdirección de
Servicios
Generales</t>
  </si>
  <si>
    <t>PGAF-06
Posible Manipulación de documentos precontractuales de cada uno de los proceso de contratación adelantados por la Subdirección de Contratación.</t>
  </si>
  <si>
    <t>Originado por:
1- Intereses particulares.</t>
  </si>
  <si>
    <t>Investigación Disciplinaria o fiscal.
Sanción.</t>
  </si>
  <si>
    <t>2-Documentos precontractuales con desconocimiento de la normatividad contractual.</t>
  </si>
  <si>
    <t>Revisión de documentos precontractuales de cada uno de los proceso de contratación adelantados por la Subdirección de Contratación.</t>
  </si>
  <si>
    <t xml:space="preserve">
N° de procesos de contratación radicados ante la Subdirección de Contratación *100 / No. de procesos revisados por la Subdirección de Contratación.
</t>
  </si>
  <si>
    <t xml:space="preserve">Expediente
contractual y
SECOP.
</t>
  </si>
  <si>
    <t>PGD-01
Posible pérdida de documentos ubicados en el Archivo Central.</t>
  </si>
  <si>
    <t>Catástrofe ambiental que pongan en riesgo la documentación de la entidad.</t>
  </si>
  <si>
    <t>Procesos disciplinarios por incumplimiento de normas y procedimientos vigentes. Hallazgos, no conformidades u observaciones por parte de auditorias internas y externas u autoriades competentes.
Imposibilidad de gestión ante procesos de competencia para atender partes interesadas. 
Perdida de procesos que requeriran soportes documentales.</t>
  </si>
  <si>
    <t>Errores humanos por la mala ubicación de la documentación.</t>
  </si>
  <si>
    <t xml:space="preserve">Desconocimiento de políticas y procedimientos relacionados con el prestamo de documentos.
</t>
  </si>
  <si>
    <t>Inspeccionar sistema de control de incendios, control de humedad y temperatura en el archivo central.</t>
  </si>
  <si>
    <t>Número de inspecciones efectuadas / Numero de inspecciones programadas *100 
Numero de unidades documentales reintegradas al Archivo Central / Número de unidades  documentales prestadas *100</t>
  </si>
  <si>
    <t>Subdirección de Servicios Generales</t>
  </si>
  <si>
    <t>Formato de Inspección al sistema de control de incendios, control de humedad y temperatura</t>
  </si>
  <si>
    <t xml:space="preserve">PEM-01
Posible exclusión de  los hallazgos u oportunidades de mejora, en informes y/o  planes de mejoramiento. </t>
  </si>
  <si>
    <t xml:space="preserve">1.Falta de  comunicación y retroalimentación dentro del proceso de Evaluación y Mejora.
</t>
  </si>
  <si>
    <t xml:space="preserve">2.Ausencia de un mecanismo de control para hacer seguimiento a los hallazgos y oportunidades de mejora que deben incluirse en el PM.
</t>
  </si>
  <si>
    <t>Reuniones de trabajo para  retroalimentar los resultados de auditorias .</t>
  </si>
  <si>
    <t>Registro de los hallazgos y/o oportunidades de mejoara en el plan de mejoramiento institucional.</t>
  </si>
  <si>
    <r>
      <rPr>
        <b/>
        <sz val="10"/>
        <rFont val="Arial"/>
        <family val="2"/>
      </rPr>
      <t>Eficacia:</t>
    </r>
    <r>
      <rPr>
        <sz val="10"/>
        <rFont val="Arial"/>
        <family val="2"/>
      </rPr>
      <t xml:space="preserve">
# Reuniones realizadas/Reuniones Programadas*100
</t>
    </r>
    <r>
      <rPr>
        <b/>
        <sz val="10"/>
        <rFont val="Arial"/>
        <family val="2"/>
      </rPr>
      <t>Efectividad</t>
    </r>
    <r>
      <rPr>
        <sz val="10"/>
        <rFont val="Arial"/>
        <family val="2"/>
      </rPr>
      <t xml:space="preserve">
# de hallazgos y/o OM incluidas en PM / # de hallazgos y/o OM incluidos en Cuadro de control
</t>
    </r>
  </si>
  <si>
    <t>Oficina de Control interno</t>
  </si>
  <si>
    <t>Actas
Cuadro de Control</t>
  </si>
  <si>
    <t>PEM-02
Incumplimiento de las actividades establecidas en el Programa Anual de Auditorías Internas -PAAI.</t>
  </si>
  <si>
    <t xml:space="preserve">1. Inadecuada planeación del PAAI.
</t>
  </si>
  <si>
    <t>1.Generación de hallazgos o NC por parte de entes externos.
2. Pérdida de credibilidad de la OCI.
3.  Insuficiencia de insumos que coadyuven a la toma de decisiones 
4. Incumplimiento total o parcial del plan de acción.</t>
  </si>
  <si>
    <t xml:space="preserve">2. Escaso personal asignado a la oficina de control interno o falta de perfiles específicos para el desarrollo de la actividad de auditoria.
</t>
  </si>
  <si>
    <t xml:space="preserve">3. Inoportunidad y deficiencia en la calidad de la información remitida por los auditados a la OCI.
</t>
  </si>
  <si>
    <t>4. Falta de control y seguimiento a las actividades programadas.</t>
  </si>
  <si>
    <t>Reunión de equipo de trabajo  para efectuar la planeación y elaboración del PAAI de la siguiente vigencia conforme a los lineamientos de la alta dirección.</t>
  </si>
  <si>
    <t>Redistribución de Labores de acuerdo a los perfiles asignados a la OCI, para ejecutar el PAAI .</t>
  </si>
  <si>
    <t xml:space="preserve">Solicitud  a los auditados de la Carta de Representación. </t>
  </si>
  <si>
    <t>Reuniones de trabajo para realizar seguimiento al PAAI.</t>
  </si>
  <si>
    <t xml:space="preserve">1. Realizar seguimiento bimensual a la ejecución del - PAAI con el objeto de evitar que se dilaten las actividades programadas.
</t>
  </si>
  <si>
    <t># Reuniones de seguimiento efectuadas al  PAAI  * 100 / # Reuniones  programadas  de seguimiento al PAAI.
Comunicación oficial interna realizada:
SI =100%.
NO = 0%
N° de actividades de socialización realizadas * 100 / N° de actividades programadas(3).</t>
  </si>
  <si>
    <t>Actas
Comunicación oficial interna realizada</t>
  </si>
  <si>
    <t>2. Gestionar ante  la Dirección de Talento Humano la asignación de personal  faltante para el cumplimiento de las actividades de la OCI.</t>
  </si>
  <si>
    <t>3.Sensibilizar por medio de Ecard y/o tips  a los responsables de los procesos la importancia de remitir a la oficina de control interno la información solicitada de forma oportuna, clara y de calidad para las auditorias internas.</t>
  </si>
  <si>
    <t xml:space="preserve">4. Realizar seguimiento bimensual a la ejecución del - PAAI con el objeto de evitar que se dilaten las actividades programadas.
</t>
  </si>
  <si>
    <t>Tipo Riesgo</t>
  </si>
  <si>
    <t>ANEXO 2. MAPA DE RIESGOS DE SEGURIDAD DE LA INFORMACIÓN
Vigencia 2019</t>
  </si>
  <si>
    <t xml:space="preserve">
Bases datos y sistemas de información que se encuentran en ambiente de producción: Sivicof, Sigespro, SICAPITAL, sitio Web, Prefis, Simuc. </t>
  </si>
  <si>
    <t>PGTI-SI-03
Pérdida de integridad y confidencialidad de la información almacenada en las  bases de
datos  de los sistemas de información y aplicaciones  que se encuentran en producción.</t>
  </si>
  <si>
    <t>Manipulación con hardware, Software y/o por acciones humanas</t>
  </si>
  <si>
    <t>Falta de conciencia en el  uso  de los sistemas de información y  bases de datos y aplicación de politicas de seguridad en ellos.</t>
  </si>
  <si>
    <t xml:space="preserve">
Afectación de imagen y credibilidad
institucional.
Exposición a procesos legales, sanciones
o demandas.</t>
  </si>
  <si>
    <t>A.7.2.2 Toma de conciencia,
educación y formación en el uso y seguridad de la información:Aplicación de la Estrategia de divulgación y Sensibilización del subsistema de Gestión de Seguridad de la Información - SGSI , Plan de capacitación institucional.</t>
  </si>
  <si>
    <t>Siempre se ejecuta</t>
  </si>
  <si>
    <t>Directamente</t>
  </si>
  <si>
    <t>A.7.2.2 Toma de conciencia,
educación y formación en la
seguridad de la información y sistemas de información establecidos en el PIC.</t>
  </si>
  <si>
    <r>
      <rPr>
        <b/>
        <sz val="10"/>
        <rFont val="Arial"/>
        <family val="2"/>
      </rPr>
      <t>Eficacia</t>
    </r>
    <r>
      <rPr>
        <sz val="10"/>
        <rFont val="Arial"/>
        <family val="2"/>
      </rPr>
      <t xml:space="preserve">
Número de actividades realizadas de capacitaciòn y sensibilizaciòn segun PIC y la estrategia divulgaciòn y sensibilizaciòn de seguridad * 100 / Total de  actividades establecidas  en la estrategia de  capacitación y sensibilización en seguridad de la información en la entidad.
</t>
    </r>
    <r>
      <rPr>
        <b/>
        <sz val="10"/>
        <rFont val="Arial"/>
        <family val="2"/>
      </rPr>
      <t>Efectividad</t>
    </r>
    <r>
      <rPr>
        <sz val="10"/>
        <rFont val="Arial"/>
        <family val="2"/>
      </rPr>
      <t xml:space="preserve">
No. incidentes de seguridad atendidos y tratados por perdida de confidencialidad e integridad segun los ANS establecidos.
</t>
    </r>
  </si>
  <si>
    <t>TIC</t>
  </si>
  <si>
    <t>Registro de
actividades de la
estrategia
Capacitación y
sensibilización
en Seguridad de
la Información y PIC.
Reporte de incidentes en la mesa de servicios.
Registros del  
procedimiento para la adquisición, desarrollo y mantenimiento de los sistemas de información.</t>
  </si>
  <si>
    <t>Acceso no autorizados.</t>
  </si>
  <si>
    <t>A.9.2.2 Suministro de acceso de usuarios: aplicación de procedimiento de control de acceso.</t>
  </si>
  <si>
    <t>A.12.6.1 Gestión de las vulnerabilidades técnicas: Aplicación de pruebas de vulnerabilidad e intrusión a Sistemas de Información y bases de datos.</t>
  </si>
  <si>
    <t>Ausencia de control de cambios eficaz en el despliegues a producción producto de mantenimientos y/o desarrollos en SI.</t>
  </si>
  <si>
    <t xml:space="preserve"> A.14.2.2 Procedimientos de control de cambios en sistemas y bases de datos en el desarrollo y mantenimiento de los SI y base de datos.</t>
  </si>
  <si>
    <t xml:space="preserve"> A.14.2.2 Procedimientos de control de cambios en sistemas: Ejecución de las actividades y puntos de control  contenidos en el procedimiento  procedimiento para la adquisición, desarrollo y mantenimiento de los sistemas de información.</t>
  </si>
  <si>
    <t>Recursos tecnológicos y financieros</t>
  </si>
  <si>
    <t xml:space="preserve">
Servidores de aplicaciones y  de bases de datos  en producción, infraestructura virtual, solución de backups, switch de core, conjunto de discos (SAN) y sitio Web.</t>
  </si>
  <si>
    <t>PGTI-SI-04
Posibilidad que los servidores de aplicaciones y  de bases de datos  en producción, infraestructura virtual, solución de backups, switch de core, conjunto de discos (SAN) y sitio Web no se encuentren disponibles.</t>
  </si>
  <si>
    <t xml:space="preserve">Incumplimiento en  el mantenimiento </t>
  </si>
  <si>
    <t>Mantenimiento insuficiente.</t>
  </si>
  <si>
    <t>Inoperancia o inestabilidad de los
servicios de TI.
Traumatismo en el desarrollo de las
actividades de los diferentes procesos.
Demora en el cumplimiento de
compromisos institucionales.
Afectación de imagen y credibilidad
institucional.</t>
  </si>
  <si>
    <t>A.11.2.4 Mantenimiento de equipos: Cronograma de mantenimiento preventivo y correctivo de la plataforma tecnologica y ejecuciòn de contratos y sus garantias.</t>
  </si>
  <si>
    <t>A.17.1.3 Verificación, revisión y evaluación de la continuidad de TI establecido en plan de contigencia para atender los tipos de interrupción parcial y especifica.</t>
  </si>
  <si>
    <r>
      <rPr>
        <b/>
        <sz val="10"/>
        <rFont val="Arial"/>
        <family val="2"/>
      </rPr>
      <t>Eficacia</t>
    </r>
    <r>
      <rPr>
        <sz val="10"/>
        <rFont val="Arial"/>
        <family val="2"/>
      </rPr>
      <t xml:space="preserve">:
Numero de actividades realizadas /numero de actividades programadas de plan de contigencia, matenimiento preventivo, seguimiento al proyecto de inversión*100.
</t>
    </r>
    <r>
      <rPr>
        <b/>
        <sz val="10"/>
        <rFont val="Arial"/>
        <family val="2"/>
      </rPr>
      <t>Efectividad</t>
    </r>
    <r>
      <rPr>
        <sz val="10"/>
        <rFont val="Arial"/>
        <family val="2"/>
      </rPr>
      <t>:
numero de incidentes atendidos de indisponibilidad del servicio.</t>
    </r>
  </si>
  <si>
    <t xml:space="preserve">Informes de
actividades,
plan de
mantenimiento
de equipos.
Resultado de
pruebas al
Plan de
Contingencias.
Seguimiento
ejecución
proyecto de
inversión.
Reporte de incidentes en  mesa de servicios.
</t>
  </si>
  <si>
    <t>Software y hardware obsoleto.</t>
  </si>
  <si>
    <t>A.11.2.4 Mantenimiento de equipos: garantizar la renovación de la plataforma tecnologica de acuerdo a las necesidades de la entidad.</t>
  </si>
  <si>
    <t xml:space="preserve"> A.12.1.3 Gestión de capacidad: Apropiar los recursos necesarios para mantener y actualizar  la plataforma tecnologica.</t>
  </si>
  <si>
    <t>A.11.2.4 Mantenimiento de equipos: Cronograma de mantenimiento preventivo y correctivo de la plataforma tecnologica y ejecución de contratos y sus garantias.</t>
  </si>
  <si>
    <t xml:space="preserve">
Cintas de  Copias de seguridad (Backup).</t>
  </si>
  <si>
    <t>PGTI-SI-05
Pérdida de integridad y disponibilidad de información contenida en  las cintas de backup.</t>
  </si>
  <si>
    <t>Almacenamiento  inadecuado y/o sin protección.</t>
  </si>
  <si>
    <t xml:space="preserve">Imposibilidad de restauración de información en caso que se requiera.
Perdida de información historica institucional.
Perdida de imagen institucional.
Exposición a procesos legales, sanciones
o demandas.
</t>
  </si>
  <si>
    <t>Algunas veces</t>
  </si>
  <si>
    <t>A.11.1.4 Protección contra amenazas externas y ambientales: Determinar sitio externo de almacenamiento de cintas de backup  con las condiciones ambientales y  de seguridad requeridas.</t>
  </si>
  <si>
    <r>
      <rPr>
        <b/>
        <sz val="10"/>
        <color theme="1"/>
        <rFont val="Arial"/>
        <family val="2"/>
      </rPr>
      <t>Eficacia</t>
    </r>
    <r>
      <rPr>
        <sz val="10"/>
        <color theme="1"/>
        <rFont val="Arial"/>
        <family val="2"/>
      </rPr>
      <t xml:space="preserve">:
Sitio de almacenamiento externo para cintas de backup dispuesto.
NO: 0%
SI: 100%
Procedimiento de backup mdificado y adoptado.
NO: 0%
SI: 100%
</t>
    </r>
  </si>
  <si>
    <t xml:space="preserve">Procedimiento de Backups.
</t>
  </si>
  <si>
    <t>A.12.1.1 Procedimientos de operación documentados: Modificación de procedimiento de backup para incluir actividades y puntos de control  para el amacenamiento, traslado y administración de las cintas de backup en sitio externo.</t>
  </si>
  <si>
    <t>Archivo de historias laborales.</t>
  </si>
  <si>
    <t>PGTH -SI-03
Posibilidad de pérdida, modificación o divulgación de la información que reposa en el archivo de historias laborales.</t>
  </si>
  <si>
    <t>Ausencia de protección física de la edificación (Puertas y ventanas).</t>
  </si>
  <si>
    <t>Perdida de información catalogada como pública reservada</t>
  </si>
  <si>
    <t>Análisis Periódico sobre Seguridad de Historias laborales.</t>
  </si>
  <si>
    <t>Subdirección Gestión del Talento Humano</t>
  </si>
  <si>
    <t>Informe Periódico de Seguimiento.</t>
  </si>
  <si>
    <t>Ausencia de mecanismos de monitoreo para brechas en la seguridad.</t>
  </si>
  <si>
    <t>No se investigan y no se resuelven oportunamente</t>
  </si>
  <si>
    <t xml:space="preserve"> A.6.1.1 Roles y responsabilidades para la seguridad de la información.</t>
  </si>
  <si>
    <t>Expediente de nómina.</t>
  </si>
  <si>
    <t>PGTH -SI-04
Perdida de información de la trazabilidad de nómina.</t>
  </si>
  <si>
    <t>Dificultad en la recuperación de la información</t>
  </si>
  <si>
    <t>Almacenamiento sin protección.</t>
  </si>
  <si>
    <t>Pérdida de trazabilidad de la información.</t>
  </si>
  <si>
    <t>A.5.1.1 Políticas para la seguridad de la información.</t>
  </si>
  <si>
    <t>Verificación Periódica a reportar en Informe de Gestión.</t>
  </si>
  <si>
    <t>Informe de Gestión de la Dependencia.</t>
  </si>
  <si>
    <t>Perno, Ventanilla virtual.</t>
  </si>
  <si>
    <t>PGTH -SI-05
Modificación de información y Acceso no autorizado al Sistema transaccional.</t>
  </si>
  <si>
    <t>Contraseñas sin protección.</t>
  </si>
  <si>
    <t>Alteracion de la informacion transaccional de nómina que reposa en el módulo PERNO y solicitudes no atendidas.</t>
  </si>
  <si>
    <t>A.7.2.2 Toma de conciencia,
educación y formación en la
seguridad de la información.</t>
  </si>
  <si>
    <t>Reunión trimestral de seguimiento con la Dirección de TIC´s sobre Control de Acceso y usuarios activos.</t>
  </si>
  <si>
    <t>Acta de Reunión trimestral.</t>
  </si>
  <si>
    <t>Asignación errada de los derechos de acceso.</t>
  </si>
  <si>
    <t>A.12.1.1 Procedimientos de operación documentados.</t>
  </si>
  <si>
    <t>Procesos Administrativos Sancionatorios Fiscales e Indagaciones preliminares.</t>
  </si>
  <si>
    <t>PVCGF -SI-05
Posibilidad de perdida, modificación o acceso no autorizado a la información que conforma los expedientes de indagaciones preliminares y procesos administrativos sancionatorios lo cual causaria la perdida de la disponibillidad, integridad y confidencialidad  de los mismos.</t>
  </si>
  <si>
    <t>Decisiones erradas por modificación o falta de pruebas contenidas en el expediente.</t>
  </si>
  <si>
    <t>A.11.1.2 Controles de Acceso físicos: almacenamiento de expedientes en archivadores con llave.</t>
  </si>
  <si>
    <t>A.12.1.1 Procedimientos de operación documentados: modificar procedimiento para incluir actividad o punto de control para especificar que se debe proteger físicamente el expediente en uso o almacenado con medidas apropiadas.</t>
  </si>
  <si>
    <t>Modificar los procedimientos para adelantar el proceso administrativo sancionatorio fiscal y para la indagación preliminar.
SI: 100%
NO: 0%</t>
  </si>
  <si>
    <t>Dirección de 
Planeación</t>
  </si>
  <si>
    <t>Resolución que adopta procedimiento.</t>
  </si>
  <si>
    <t>Asignación inadecuada de los derechos de acceso.</t>
  </si>
  <si>
    <t xml:space="preserve"> A.9.2.3 Gestión de derechos de acceso privilegiado: Diligenciamiento de formato de prestamo de documentos.</t>
  </si>
  <si>
    <t>A.12.1.1 Procedimientos de operación documentados: modificar procedimiento para incluir actividad o punto de control para determinar los usuarios autorización para la consulta y uso de los expedientes.</t>
  </si>
  <si>
    <t>Ausencia de copias de respaldo.</t>
  </si>
  <si>
    <t>A.12.4.2 Protección de la información de registro:Los archivadores donde se guardan los expedientes se protejen para prevenir el acceso no autorizado a los mismos.</t>
  </si>
  <si>
    <t>A.12.1.1 Procedimientos de operación documentados: modificar procedimiento para incluir actividad o punto de control en cuanto a proteger la información de los expedientes durante el desarrollo de la actuación, finalización y entrega del mismo.</t>
  </si>
  <si>
    <t>Sistema de Vigilancia y Control Fiscal- SIVICOF.</t>
  </si>
  <si>
    <t>PVCGF -SI-06
Posible  inexactitud en la información contenida en el Sistema de Vigilancia y Control Fiscal- SIVICOF y/o acceso a su información a personal no autorizado.</t>
  </si>
  <si>
    <t>Uso no autorizado de la información</t>
  </si>
  <si>
    <t>Asignación inadecuada y no depuración de los derechos de acceso al sistema de información.</t>
  </si>
  <si>
    <t>Afectación al proceso auditor.
Afectación de la Imagen de la Contaloría de Bogotá y pérdida de credibilidad en la información emitidos por el proceso de vigilancia y control a la gestión fiscal.</t>
  </si>
  <si>
    <t xml:space="preserve">A.9.4.1 Restricción de acceso Información: El acceso a la información del SIVICOF se restringe de acuerdo a las funciones de los servidores públicos y la rendición de cuenta de los sujetos de control
A.9.2.5 Revisión de los derechos de acceso de usuarios: Se revisan los derechos de acceso de los usuarios al SIVICOF a intervalos regulares.  </t>
  </si>
  <si>
    <t xml:space="preserve"> A.9.4.2  Procedimiento de ingreso seguro: incluir punto de control o actividad que señale la responsabilidad que se tiene como usuario en el ingreso a SIVICOF y adecuado uso de la información a la que se accesa.
La revisión de funcionarios autorizados de acceso a SIVICOF, se encuentra actualmente en el  procedimiento control de acceso a usuarios.</t>
  </si>
  <si>
    <r>
      <rPr>
        <b/>
        <sz val="12"/>
        <rFont val="Arial"/>
        <family val="2"/>
      </rPr>
      <t xml:space="preserve">1) </t>
    </r>
    <r>
      <rPr>
        <sz val="10"/>
        <rFont val="Arial"/>
        <family val="2"/>
      </rPr>
      <t xml:space="preserve">Modificar los procedimiento para la verificación, análisis, revisión y actualización de la cuenta.
SI: 100%
NO: 0%
</t>
    </r>
    <r>
      <rPr>
        <b/>
        <sz val="12"/>
        <rFont val="Arial"/>
        <family val="2"/>
      </rPr>
      <t xml:space="preserve">2) </t>
    </r>
    <r>
      <rPr>
        <sz val="10"/>
        <rFont val="Arial"/>
        <family val="2"/>
      </rPr>
      <t># de autorizaciones efectuadas (prórrogas y retrasmisiones) a los Sujetos de controll asignados, con el análisis del porqué a las mismas. El reporte se toma del SIVICOF.</t>
    </r>
  </si>
  <si>
    <r>
      <rPr>
        <b/>
        <sz val="12"/>
        <rFont val="Arial"/>
        <family val="2"/>
      </rPr>
      <t xml:space="preserve">1) </t>
    </r>
    <r>
      <rPr>
        <sz val="10"/>
        <rFont val="Arial"/>
        <family val="2"/>
      </rPr>
      <t xml:space="preserve">Dirección de Planeación.
</t>
    </r>
    <r>
      <rPr>
        <b/>
        <sz val="12"/>
        <rFont val="Arial"/>
        <family val="2"/>
      </rPr>
      <t xml:space="preserve">2) </t>
    </r>
    <r>
      <rPr>
        <sz val="10"/>
        <rFont val="Arial"/>
        <family val="2"/>
      </rPr>
      <t>Direcciones Sectoriales de Fiscalización</t>
    </r>
    <r>
      <rPr>
        <b/>
        <sz val="12"/>
        <rFont val="Arial"/>
        <family val="2"/>
      </rPr>
      <t xml:space="preserve"> </t>
    </r>
  </si>
  <si>
    <r>
      <rPr>
        <b/>
        <sz val="12"/>
        <rFont val="Arial"/>
        <family val="2"/>
      </rPr>
      <t xml:space="preserve">1) </t>
    </r>
    <r>
      <rPr>
        <sz val="10"/>
        <rFont val="Arial"/>
        <family val="2"/>
      </rPr>
      <t xml:space="preserve">Resolución que adopta procedimiento.
</t>
    </r>
    <r>
      <rPr>
        <b/>
        <sz val="12"/>
        <rFont val="Arial"/>
        <family val="2"/>
      </rPr>
      <t xml:space="preserve">2) </t>
    </r>
    <r>
      <rPr>
        <sz val="10"/>
        <rFont val="Arial"/>
        <family val="2"/>
      </rPr>
      <t>Acta de comité Técnico.</t>
    </r>
  </si>
  <si>
    <r>
      <rPr>
        <b/>
        <sz val="12"/>
        <rFont val="Arial"/>
        <family val="2"/>
      </rPr>
      <t xml:space="preserve">1) </t>
    </r>
    <r>
      <rPr>
        <sz val="10"/>
        <rFont val="Arial"/>
        <family val="2"/>
      </rPr>
      <t xml:space="preserve">30/06/2019
</t>
    </r>
    <r>
      <rPr>
        <b/>
        <sz val="12"/>
        <rFont val="Arial"/>
        <family val="2"/>
      </rPr>
      <t xml:space="preserve">2) </t>
    </r>
    <r>
      <rPr>
        <sz val="10"/>
        <rFont val="Arial"/>
        <family val="2"/>
      </rPr>
      <t>31/12/2019</t>
    </r>
  </si>
  <si>
    <t>Autorizaciones de modificación y/o retransmisión de la información que afecten datos de rendiciones de cuenta de periodos anteriores y/o  cargues de información errada e incompleta en planes de mejoramiento en SIVICOF.
Ausencia de verificación y revisión de la información  presentada en la cuenta y Plan de mejoramiento por los Sujetos de Control en SIVICOF.</t>
  </si>
  <si>
    <t>A.12.1.1 Procedimientos de operación documentados: Procedimiento para la evaluación del plan de mejoramiento, procedimiento para la verificación, analisis, revisión y actualización de la cuenta, Resolución de rendición de cuenta a sujetos de control.</t>
  </si>
  <si>
    <t>A.12.1.2 Gestión de cambios: Incluir puntos de control para evaluar autorización a sujetos de control para realizar  retransmisiones  y/o prórrogas para realizar cargues al sistema de información.</t>
  </si>
  <si>
    <t>Base de Datos Control Procesos Jurídicos</t>
  </si>
  <si>
    <t>PGJ -SI-02
Pérdida de disponibilidad de la base de datos de trámites judiciales a cargo de la Oficina Asesora Jurídica para elaborar reportes internos y externos.</t>
  </si>
  <si>
    <t>Mal funcionamiento del software.</t>
  </si>
  <si>
    <t>Software obsoleto.</t>
  </si>
  <si>
    <t>Sanciones por no presentación o reporte de información errónea o incompleta a autoridades.
Falta de control de la información sobre los procesos por parte de la OAJ.</t>
  </si>
  <si>
    <t>A.9.1.1 Política de control de acceso sistema monousuario acceso a una persona.</t>
  </si>
  <si>
    <t>No disminuye</t>
  </si>
  <si>
    <t>A.14.1.1  Análisis y especificación de requisitos de seguridad de la  información que reemplace la base de datos y solicitar su adquisición.</t>
  </si>
  <si>
    <t>No. de actividades de control realizadas * 100 / No. de actividades de control programadas.</t>
  </si>
  <si>
    <t>Oficina Asesora Jurídica
Dirección de TIC</t>
  </si>
  <si>
    <t>Oficina Asesora Jurídica
Dirección de TIC.</t>
  </si>
  <si>
    <t>A.12.3.1 Respaldo de información: impresión mensual reporte por abogado.</t>
  </si>
  <si>
    <t>A.12.3.1 Respaldo de información: solicitar a la Dirección TIC realizar back up periodico.</t>
  </si>
  <si>
    <t>Plan Anual de Adquisiciones.</t>
  </si>
  <si>
    <t>PGAF-SI-07
Posibilidad de perdida de información y/o modificación no autorizada del Plan anual de adquisiciones.</t>
  </si>
  <si>
    <t>comprometida: modificación de la información</t>
  </si>
  <si>
    <t>Ausencia de control de cambios eficaz.</t>
  </si>
  <si>
    <t>Desgaste administrativo de las dependencias.
Retraso en la contratación.
Incumplimiento indicadores.
Reportes de información no consistente.</t>
  </si>
  <si>
    <t>A.12.1.2 Gestión de cambios: Cambios realizados con la  aprobación de la junta de compras, actualización de información en SECOP a usuario autorizado.</t>
  </si>
  <si>
    <t>A.12.1.2 Gestión de cambios:  Verificación de las modificaciones aprobadas en la junta de compras  previa publicación plan anual de adquisiciones.</t>
  </si>
  <si>
    <t xml:space="preserve">
No sesiones de transferecia de conocimiento realizadas*100/No sesiones de transferecia de información conocimiento.
</t>
  </si>
  <si>
    <t>Subdirección de Contratación</t>
  </si>
  <si>
    <t>Actas de Asistencia.</t>
  </si>
  <si>
    <t>Entrenamiento insuficiente del personal en la administración de la información.</t>
  </si>
  <si>
    <t>A.7.2.2 Toma de conciencia,
educación y formación : Capacitación  y entrenamiento del personal en el cargo.</t>
  </si>
  <si>
    <t>A.7.2.2 Toma de conciencia,
educación y formación : Establecer  transferencia de conocimiento periodicas  al personal al interior de la dependencia.</t>
  </si>
  <si>
    <t>Información sin contraseñas y sin protección.</t>
  </si>
  <si>
    <t>A.9.4.1 Restricción de acceso Información:  permisos de acceso a información a traves de privilegios asignados (datacontrabog).</t>
  </si>
  <si>
    <t xml:space="preserve"> A.9.4.3 Administración y gestión  de contraseñas de acceso a la información.</t>
  </si>
  <si>
    <t>Procesos de Responsabilidad Fiscal Verbal y ordinario.</t>
  </si>
  <si>
    <t>PRFJC -SI-03
Posibilidad de perdida de la información y  la reserva legal en el termino que aplica,  contenida en los procesos de responsabilidad fiscal.</t>
  </si>
  <si>
    <t>Proceso disciplinario y penal.
Vencimiento de terminos y posible prescripción de la acción fiscal.</t>
  </si>
  <si>
    <t>A.11.1.2 Controles de Acceso físicos: Camaras, biometrico de acceso a oficina, archivadores con llave, directrices.</t>
  </si>
  <si>
    <t>Número de  memorandos    de ingreso y salida de los expedientes para surtir los tramites de segunda instancia y grados de consulta y número de  directrices para la custodia de los expedientes.</t>
  </si>
  <si>
    <t xml:space="preserve">Direccion de Responsabilidad Fiscal y Jurisdicción Coactiva, Subdirecciones del  Proceso de Responsabilidad Fiscal y Jurisdicción Coactiva y Despacho del Contralor a través de la Oficina Asesora Jurídica  </t>
  </si>
  <si>
    <t>Memorandos.</t>
  </si>
  <si>
    <t>Ausencia de proceso para supervisión de derechos de acceso.</t>
  </si>
  <si>
    <t>A.9.1.1 Política de control de acceso a los documentos: Directrices.</t>
  </si>
  <si>
    <t>ANEXO 1. MAPA DE RIESGOS DE GESTION Y CORRUPCION
Vigencia 2019</t>
  </si>
  <si>
    <t>Página 1 de 6</t>
  </si>
  <si>
    <t>Página 1 de 2</t>
  </si>
  <si>
    <t>UBICACIÓN EN ZONA DE RIESGOS EN MAPA DE CALOR</t>
  </si>
  <si>
    <r>
      <rPr>
        <b/>
        <sz val="14"/>
        <color rgb="FF0070C0"/>
        <rFont val="Calibri"/>
        <family val="2"/>
        <scheme val="minor"/>
      </rPr>
      <t xml:space="preserve"> RIESGO </t>
    </r>
    <r>
      <rPr>
        <b/>
        <sz val="14"/>
        <color theme="4" tint="-0.249977111117893"/>
        <rFont val="Calibri"/>
        <family val="2"/>
        <scheme val="minor"/>
      </rPr>
      <t>DE GESTION</t>
    </r>
  </si>
  <si>
    <t>PPCCPI-01, PEEPP -02, PVCGF-03,PGTI-01, PGAF-03, PGAF-04, PGAF-05</t>
  </si>
  <si>
    <t>PDE-01, PPCCPI-02,PPCCPI-03,  PVCGF -02, PGAF-01, PGAF-02, PGD-01</t>
  </si>
  <si>
    <t>PVCGF-01, PGJ-01, PEM-02</t>
  </si>
  <si>
    <t>PDE-02</t>
  </si>
  <si>
    <t>PEM-01</t>
  </si>
  <si>
    <t>PRFJC -01</t>
  </si>
  <si>
    <t>PGTH -01</t>
  </si>
  <si>
    <t>PGTH -02</t>
  </si>
  <si>
    <t>SEGURIDAD DE LA INFORMACION</t>
  </si>
  <si>
    <t>PGTH-SI-05</t>
  </si>
  <si>
    <t>PGTH -SI-04, PRFJC-SI-03</t>
  </si>
  <si>
    <t xml:space="preserve"> PGTI-SI-03,PGTH-SI-03, PGJ-SI-02, PGAF-SI-07</t>
  </si>
  <si>
    <t>PGTI-SI-05, PVCGF-SI-05</t>
  </si>
  <si>
    <t>PGTI-SI-04, PVCGF-SI-06</t>
  </si>
  <si>
    <t>ZONA DE RIESGO - RIESGO DE CORRUPCIÓN</t>
  </si>
  <si>
    <t>PGTI-02,   PGAF-06</t>
  </si>
  <si>
    <t>PVCGF-04,  PRFJC -02</t>
  </si>
  <si>
    <t>PEEPP -01</t>
  </si>
  <si>
    <t>PRFJC -01
Posibilidad de que se prescriban procesos de responsabilidad fiscal - PRF.</t>
  </si>
  <si>
    <t xml:space="preserve">PGAF-03
Posibilidad de que la información financiera que se reporta sea inexacta y no represente fielmente los hechos economicos.
</t>
  </si>
  <si>
    <t>Uso indebido de la información.</t>
  </si>
  <si>
    <t>Omisión en la aplicación de las
normas que regulan los derechos
de autor por parte de los
funcionarios que elaboran los
productos, al no citar fuentes
bibliográfica de los textos e
investigaciones consultadas.</t>
  </si>
  <si>
    <t>No aplicación de procedimientos en desarrollo del proceso auditor.</t>
  </si>
  <si>
    <t>Situaciones subjetivas del funcionario que le permitan incumplir los marcos legales y éticos.</t>
  </si>
  <si>
    <t>Ejecutar plan de trabajo que permita socializar las bondades y beneficios del Sistema de Gestión de Calidad y el cumplimiento de los requisitos de la norma ISO 9001 y demás normas legales y reglamentarias.</t>
  </si>
  <si>
    <t>1. Afectación de la imagen de la Contraloría de Bogotá y pérdida de credibilidad.
2. Toma de decisiones basada en información. inoportuna y poco confiable.
3. Observaciones formuladas por los entes de control por incumplimiento  de términos.</t>
  </si>
  <si>
    <t>1.Perdida o desaprovechamiento de los resultados de informes de auditoria para la mejora continua.
2. Generación de hallazgos o NC por parte de entes externos.
3. Toma de decisiones por parte de los Directivos con base en información incompleta o incorrecta.
4. Pérdida de imagen y credibilidad de la OCI.</t>
  </si>
  <si>
    <t>Aplicación del Procedimiento para la consulta o Prestamo de Documentos, usos de formatos y Reglamento de Acceso.</t>
  </si>
  <si>
    <t>Aplicación de formatos (Tarjeta Afuera).</t>
  </si>
  <si>
    <t>Seguimiento e informes
mensuales por proceso de
contratación a los
documentos publicados en el portal de contratación
SECOP.</t>
  </si>
  <si>
    <t>Informar las incosistencias detectadas al área responsable para que se tomen las acciones correctivas.</t>
  </si>
  <si>
    <t>Capacitaciones a los funcionarios y contratistas sobre los principios y valores contemplados en el código de integridad.</t>
  </si>
  <si>
    <t>Seguimiento bimestral por parte del Director  (a)  de Responsabilidad Fiscal y Jurisdicción Coactiva,    el Subdirector (a) y Gerentes de la Subdirección del proceso de Responsabilidad Fiscal- SPRF.</t>
  </si>
  <si>
    <t>Validar en comité técnico la configuración adecuada de los hallazgos y de los posibles  procesos sancionatorios.</t>
  </si>
  <si>
    <t>Aplicación de los procedimientos.</t>
  </si>
  <si>
    <t>Revisiones y mesas de trabajo.</t>
  </si>
  <si>
    <t>Seguimiento y revisiones periodicas de los avances de los informes, pronunciamientos y estudios.</t>
  </si>
  <si>
    <t>Seguimiento, revisiones y mesas de trabajo.</t>
  </si>
  <si>
    <t>Monitoreo mensual al cronograma.</t>
  </si>
  <si>
    <t>Alertas del aplicativo PQR.</t>
  </si>
  <si>
    <t>Puntos de control establecidos en el procedimiento para la recepción y trámite del derecho de petición.</t>
  </si>
  <si>
    <r>
      <t xml:space="preserve">
Realizar una mesa de trabajo para conscientizar  a los reponsables de a</t>
    </r>
    <r>
      <rPr>
        <sz val="10"/>
        <color theme="1"/>
        <rFont val="Arial"/>
        <family val="2"/>
      </rPr>
      <t>plicar el procedimiento de acuerdo con los controles y formatos establecidos para tal fin.</t>
    </r>
  </si>
  <si>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</si>
  <si>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Realizar bimensualmente las  reuniones de trabajo para  retroalimentar los resultados de auditorias.</t>
  </si>
  <si>
    <t>Diseñar e implementar cuadro de control para la inclusión de los hallazgos y/o oportunidades de mejora en el plan de mejoramiento institucional.</t>
  </si>
  <si>
    <t>No se ejecuta</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</si>
  <si>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</si>
  <si>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N/A</t>
  </si>
  <si>
    <t>Mediante el radicado 3-2019-12731 del 26 de abril de 2019, el Subdirector Financiero convoca a los Directores misionales y de apoyo y subdirectores de apoyo a Capacitación del nuevo plan de cuentas para la ejecución presupuestal de la vigencia fiscal 2019 el 29-04-2019, realizada por la Secretaría de Hacienda Distrital.</t>
  </si>
  <si>
    <t>La Subdirección de Contratos revisó los  documentos precontractuales de cada uno de los procesos de contratación adelantados por la Subdirección de Contratación correspondientes a la vigencia 2019 2do cuatrimestre. Se pone de presente los oficios con radicado 3-2019-13440, 3-2019-13823, 3-2019-17664, 3-2019-18186, corresponde a las devoluciones de los estudios previos.</t>
  </si>
  <si>
    <t>La Subdirección de contratación hace la revisión para que los documentos sean los idóneos y así mismo, se suban al SECOP, se revisaron algunos expedientes, donde se encontró que si coincidian los documentos físicos  con los publicados en el SECOP I.</t>
  </si>
  <si>
    <t>Se ajustó el procedimiento para adelantar el proceso administrativo sancionatorio fiscal, adoptado mediante Resolución Reglamentaria No. 029 de Junio 26 de 2019, en el cual se incorporaron puntos de control que garantizan el cumplimiento de los términos establecidos para resolver los recursos de reposición y en subsidio de apelación.</t>
  </si>
  <si>
    <t>Se modificó el procedimiento para la verificación, análisis, revisión y actualización de la cuenta, adoptada mediante Resolución Reglamentaria No. 026 de junio 17 de 2019.</t>
  </si>
  <si>
    <t xml:space="preserve">NO SE REALIZO ACTIVIDAD </t>
  </si>
  <si>
    <t>Seguimiento con corte a Diciembre: La Directora Técnica de Planeación como responsable de la acción y autoridad máxima, de manera oportuna y para prevenir de manera confiable, ha emitido cuatro (4) directrices vía SIGESPRO para reporte de información así: 1). Primera Directriz emitida mediante memorando 3-2019-10107 del 27/03/2019; 2). Segunda Directriz emitida mediante memorando 3-2019-18780 del 26/06/2019; 3). Tercera Directriz emitida mediante memorando 3-2019-28607 del 24/09/2019; 4).Cuarta Directriz emitida memorando 3-2019-37221 del 10/12/2019</t>
  </si>
  <si>
    <t>Verificación a Diciembre 31 de 2019:
Se evidenció que la Dirección Técnica de Planeación, tomando como Referencia la Circular No. 008 del 21/03/2019 expidió directrices a los Directores, Subdirectores, Jefes de Oficina y Responsables de Proceso del SIG para el reporte de información con miras a realizar seguimiento, medición y  evaluar la gestión institucional, así: mediante Memorando Radicado No. 3-2019-10107 del 27/03/2019 correspondiente al alcance del Memorando Radicado No. 3-2019-09704 del 21/03/2019 para los seguimientos a marzo y abril de 2019; a través de Memorando Radicado No. 3-2019-18780 del 26/06/2019 para los seguimientos al segundo trimestre  (30 de junio), segundo cuatrimestre (31 de agosto) y primer semestre (30 de junio); por medio del Memorando Radicado No. 3-2019-28607 del 24/09/2019 para el reporte de información permanente, trimestral (30 de septiembre) y rendición de la cuenta ante la Auditoría Fiscal (cuenta mensual) de 2019 y según Memorando Radicado No. 3-2019-37221 del 10/12/2019, con relación al reporte de información permanente, seguimiento cuarto trimestre (31 de diciembre), balance anual, evaluación semestral (31 de diciembre) y rendición de cuenta ante la Auditoría Fiscal de la vigencia 2019. 
Así las cosas, se concluye según lo constatado anteriormente, que el Proceso de Direccionamiento Estratégico implementó acciones de control efectivas para éste riesgo, las cuales  contribuyeron a su mitigación.</t>
  </si>
  <si>
    <t>Seguimiento a diciembre de 2019: El nivel de cumplimiento en la atención a los requerimientos de competencia de la Entidad (peticiones, quejas, reclamos, sugerencias - PQRS y proposiciones), presentados por las partes interesadas fue del 100%, dado que se relvieron en su totalidad los 2,942 requerimientos del Concejo y PQRS,así:
Se recibieron 2,148 PQRS, los cuales fueron tramitados dentro de los términos establecidos. 
Se atendienro con oportunidad 794 requerimientos del Concejo de Bogotá, discriminados de la siguiente manera:  
- Citaciones a proposición 5.
- Invitaciones a proposición 276.
- Citaciones a debate 9
- Invitaciones a debate 365
- Otros (Modificaciones de Agenda) 13.
- Agendas temáticas semanales 39.
- Derechos de petición 87.
Sgto 30/08/2019. Durante el período el nivel de cumplimiento en la atención a los requerimientos de competencia de la Entidad (peticiones, quejas, reclamos, sugerencias - PQRS y proposiciones), presentados por las partes interesadas fue del 100%, dado se recibieron 1.454 PQRS, los cuales fueron tramitados dentro de los términos establecidos. Así mismo, se atendienro 585 requerimientos del Concejo de Bogotá, discriminados de la siguiente manera:  
Citaciones a proposición 5
Invitaciones a proposición 260
Citaciones a debate 8
Invitaciones a debate 181
Otros (Modificaciones de Agenda) 5
Agendas temáticas semanales 39
Derechos de petición 87
Sgto 30/04/2019. Durante el período el nivel de cumplimiento en la atención a los requerimientos de competencia de la Entidad (peticiones, quejas, reclamos, sugerencias - PQRS y proposiciones), presentados por las partes interesadas fue del 100%, dado se recibieron 737 entre PQRS (667) y Propensiones (70), siendo tramitadas en su totalidad.</t>
  </si>
  <si>
    <t xml:space="preserve">Verificación a diciembre de 2019: Se verificó que la Entidad atendió 689 derechos de petición - PQRS en el tercer cuatrimestre de 2019; igualmente, en el mismo período se recibieron 31 invitaciones a proposiciones, tramitando un total de 720 requerimientos. Teniendo en cuenta que a lo largo del año se adelantó la actividad establecida para el presente riesgo, minimizando su probabilidad de materialización, el mismo se mitiga para la vigencia 2019. </t>
  </si>
  <si>
    <t xml:space="preserve">Seguimiento a diciembre de 2019: Se elaboró el cronograma, que se actualiza mensualmente.
Seguimiento a agosto de 2019: Se elaboró el cronograma, que se actualiza mensualmente.
</t>
  </si>
  <si>
    <t xml:space="preserve">Verificación a diciembre de 2019: La Dirección de Participación Ciudadana actualizó mensualmente el cronograma donde se planifican las actividades relacionadas con las acciones de diálogo, formación y medición de la percepción que adelantan las diferentes gerencias locales. Para el tercer cuatrimestre de 2019, se evidenció la programación de 166 actividades sobre las cuales la Dirección de Participación Ciudadana realizó el seguimiento correspondiente. Teniendo en cuenta que a lo largo del año se adelantó la actividad establecida para el presente riesgo, minimizando su probabilidad de materialización, el mismo se mitiga para la vigencia 2019. </t>
  </si>
  <si>
    <t>Seguimiento a diciembre de 2019: El formato  "seguimiento y control de la información" se diligenció  de acuerdo al procedimiento "Divulgación de la Información Institucional" ,  con el visto bueno para la publicación en los diferentes canales oficiales de  comunicación  de la entidad. Es así como a Diciembre se registraron 100 publicaciones de las cuales, dos (2) se dieron a conocer a través de boletines de prensa y 98 por la página web y redes sociales.
Seguimiento a agosto de 2019: Se han registrados 83 publicaciones de las cuales, dos se han dado a conocer a través de  boletines de prensa y 81 por la página web y redes sociales. Igualmente se está diligenciando el formato "seguimiento y control de la información"  conforme lo establece el procedimiento , es decir una vez la información es aprobada, para luego ser publicada por los diferentes canales oficiales de comunicación.
Seguimiento a abril de 2019 remitido a Participación Ciudadana mediante memorando N° 3-2019-13293 de 02/05/2019 : El formato "seguimiento y control de la información" se está diligenciando conforme lo establece el procedimiento , es decir una vez la información es aprobada para luego ser publicada por los diferentes canales oficiales de comunicación  de la entidad. Es así como a 30 de abril, se han registrados 50 publicaciones de las cuales, dos se han dado a conocer a través de  boletines de prensa y 48 por la página web y redes sociales.</t>
  </si>
  <si>
    <t xml:space="preserve">Verificación a diciembre de 2019: Se evidenció el diligenciamiento del Anexo No.1 - Seguimiento y Control de la Información, en donde se incluyeron 19 publicaciones realizadas en el tercer cuatrimestre de 2019, en los diferentes medios de divulgación (página web y redes sociales). Todas las publicaciones realizadas, se encuentran aprobadas con el visto bueno de la Jefe de OAC. Teniendo en cuenta que a lo largo del año se adelantó la actividad establecida para el presente riesgo, minimizando su probabilidad de materialización, el mismo se mitiga para la vigencia 2019. </t>
  </si>
  <si>
    <t xml:space="preserve">
DICIEMBRE 31 DE 2019
En las carpetas de los informes, estudios y pronunciamientos se mantiene debidamente firmados los pactos éticos de los servidores públicos que elaboraron los productos. Indicador 27/27=100%</t>
  </si>
  <si>
    <t>Verificación a diciembre de 2019: En el ejercicio auditor de verificación pudimos constatar que  la Dirección de Reacción Inmediata durante el ultimo cuatrimestre adelantó su gestión centrada en la apertura de  las indagaciones preliminares N°18000-11-19 del 13 de nov; N°18000-12-19 del 05 de dic y N°18000-13-19 de 2019. De la misma manera se  verifica que durante este periodo no se realizó ninguna visita de control fiscal, por lo que no se elaboraron actas de comité técnico a efectos de constatar que en la elaboración de los informes  no se haya incurrido en alguna omisión en la aplicación de las normas que regulan los derechos de autor..</t>
  </si>
  <si>
    <t>DIRECCION DE GOBIERNO. Cuatrimestre 3
Con corte a 31 de diciembre de 2019 durante el tercer cuatrimestre del año desde la Dirección Sector Gobierno se remitieron para la respectiva publicación a la Dirección de Apoyo al Despacho, los siguientes siete (7) informes finales:
Informe final de la auditoría de desempeño 14 llevada a cabo ante el DADEP, con radicado 3-2019-28447 del 24 de septiembre de 2019 y aprobado mediante Acta de Comité Técnico 37 del 20 de septiembre de 2019.
Informe final de la auditoría de regularidad 16 realizada en el DASCD, mediante radicado 3-2019-33730 de 08 de noviembre de 2019 y aprobado mediante Acta de Comité Técnico 43 del 6 de noviembre de 2019.
Informe final de la auditoría de desempeño 18 realizada en la SDG, con radicado 3-2019-34124 del 13 de noviembre de 2019, aprobado con Acta de Comité 44 del 8 de noviembre de 2019
Informe final de la auditoría de desempeño 17 llevada a cabo en la SGAMB, con radicado 3-2019-37831 del 16 de diciembre de 2019, aprobado cn Acta de Comité Técnico 53 del 16 de diciembre de 2019
Informe final de la auditoría de regularidad 15 realizada en la SGAMB, con radicado 3-2019-38075 del 17 de diciembre de 2019, aprobado mediante Acta de Comité Técnico 54 del 17 de diciembre de 2019
Informe final de la Visita Fiscal 520 llevada a cabo ante el DADEP, aprobado con Acta de Comité Técnico 55 del 18 de diciembre de 2019
Informe final de la Visita Fiscal 521 realizada en la SGAMB, con radicado 3-2019-38250 del 18 de diciembre de 2019, aprobado con Acta de Comité Técnico 55 del 18 de diciembre de 2019
Como consecuencia de lo anterior se puede observar que durante el tercer cuatrimestre  se remitieron siete (7) informes, dos (2) de ellos se encuentran publicados sin demanda por plagio; lo anterior, teniendo en cuenta los términos establecidos en los procedimientos vigentes
Resultado 2019 
Se puede concluir que a 31 de diciembre durante la vigencia 2019, se emitieron quince (15) informes, los cuales han sido debidamente remitidos a la Dirección de Apoyo al Despacho para su publicación y aprobados en los respectivos Comités Técnicos de la Dirección Sector Gobierno.</t>
  </si>
  <si>
    <t xml:space="preserve">Verificación a diciembre de 2019: Se evidenciaron las actas de comité técnico mediante las cuales se realizó la evaluación y aprobación de los informes finales de las auditorías y visitas fiscales desarrolladas en el tercer cuatrimestre de 2019, como se muestra a continuación.
Auditoría de Desempeño cód.14 - Departamento Administrativo de la Defensoría del Espacio Público DADEP: Acta de Comité Técnico No.37 del 20/09/2019
Auditoría de Regularidad cód.15 - Secretaría General de la Alcaldía Mayor de Bogotá D.C: Acta de Comité Técnico No.54 del 17/12/2019
Auditoría de Regularidad cód.16 - Departamento Administrativo del Servicio Civil Distrital DASCD: Acta de Comité Técnico No.43 del 06/11/2019 
Auditoría de Desempeño cód.17 - Secretaría General de la Alcaldía Mayor de Bogotá D.C: Acta de Comité Técnico No.53 del 16/12/2019 
Auditoría de Desempeño cód.18 - Secretaría Distrital de Gobierno: Acta de Comité Técnico No.44 del 08/11/2019 
Visita Fiscal cód. 520 - Departamento Administrativo de la Defensoría del Espacio Público DADEP: Acta de Comité Técnico No. 55 del 18/12/2019
Visita Fiscal cód. 521 - Secretaría General de la Alcaldía Mayor de Bogotá D.C: Acta de Comité Técnico No.55 del 18/12/2019  
En las mismas se indica que dando cumplimiento al riesgo antijurídico, se revisaron los informes finales de auditoría, dejando constancia que se verificó la correcta utilización de comillas, citas y fuentes con el propósito de evitar casos relacionados con el plagio.
Teniendo en cuenta que a lo largo del año se adelantó la actividad establecida para el presente riesgo, minimizando su probabilidad de materialización, el mismo se mitiga para la vigencia 2019.  </t>
  </si>
  <si>
    <t xml:space="preserve">Verificación a diciembre de 2019: Como resultado de la auditoria al seguimiento del mapa de Riesgos a esta dirección las actas de Comité técnico  N°49 del 29 de noviembre de 2019 y N°51 de 5 y 6 de diciembre de 2019, permiten constatar que Los 71  informes fueron verificados debidamente y no se evidencian situaciones de plagio ni de violación de derechos de autor. esta auditoría corroboró que efectivamente este comité efectuó la  revisión para que  cada uno de ellos fueron cuidadosamente elaborados respetando la citadas  normas, como consta igualmente en la página web de la entidad. Las actas relacionadas anteriormente se encuentran con lo plasmado en el Monitoreo de las acciones y están debidamente diligenciadas y firmadas por los participantes de cada una de los FDL, Presidente y Secretario, las  cuales se encuentran publicadas en trazabilidad. 
</t>
  </si>
  <si>
    <t>100%</t>
  </si>
  <si>
    <t xml:space="preserve">Verificación a diciembre de 2019:  Revisada el Acta de comité técnico No. 14  de fecha octubre 09 de 2019 de la Dirección Sector Equidad Y Genero, correspondiente a la Auditoria de Desempeño Código No. 3 , se evidencia que la misma contiene explicito el tema de las normas de derecho de autor, cumpliendo lo establecido en la acción formulada en el Mapa de Riesgo Institucional.
Revisada el Acta de comité técnico No. 20 de fecha diciembre  12 de 2019 de la Dirección Sector Equidad Y Genero, correspondiente a la Auditoria de Desempeño Código No. 4, se evidencia que la misma contiene explicito el tema de las normas de derecho de autor, cumpliendo lo establecido en la acción formulada en el Mapa de Riesgo Institucional.
Teniendo en cuenta que a lo largo del año se adelantó la actividad establecida para el presente riesgo, minimizando su probabilidad de materialización, el mismo se mitiga para la vigencia 2019. </t>
  </si>
  <si>
    <t xml:space="preserve">Verificación a diciembre de 2019: Revisada el Acta de comité técnico No. 46  de fecha septiembre  6 de 2019 de la Dirección Sector Educación, correspondiente a la Auditoria de Regularidad Código No.189 , se evidencia que la misma contiene explicito el tema de las normas de derecho de autor, cumpliendo lo establecido en la acción formulada en el Mapa de Riesgo Institucional.
Revisada el Acta de comité técnico No. 48  de fecha septiembre  16 de 2019 de la Dirección Sector Educación, correspondiente a la Auditoria de Desempeño Código No.191, se evidencia que la misma contiene explicito el tema de las normas de derecho de autor, cumpliendo lo establecido en la acción formulada en el Mapa de Riesgo Institucional.
Revisada el Acta de comité técnico No. 49  de fecha septiembre  16 de 2019 de la Dirección Sector Educación, correspondiente a la Auditoria de Desempeño Código No.221, se evidencia que la misma contiene explicito el tema de las normas de derecho de autor, cumpliendo lo establecido en la acción formulada en el Mapa de Riesgo Institucional.
Revisada el Acta de comité técnico No. 68  de fecha diciembre 4 de 2019 de la Dirección Sector Educación, correspondiente a la Auditoria de Desempeño Código No.192, se evidencia que la misma contiene explicito el tema de las normas de derecho de autor, cumpliendo lo establecido en la acción formulada en el Mapa de Riesgo Institucional.
Revisada el Acta de comité técnico No. 70  de fecha diciembre 16 de 2019 de la Dirección Sector Educación, correspondiente a la Auditoria de Desempeño Código No.193, se evidencia que la misma contiene explicito el tema de las normas de derecho de autor, cumpliendo lo establecido en la acción formulada en el Mapa de Riesgo Institucional.
Revisada el Acta de comité técnico No. 71  de fecha diciembre 16 de 2019 de la Dirección Sector Educación, correspondiente a la Auditoria de Desempeño Código No.190, se evidencia que la misma contiene explicito el tema de las normas de derecho de autor, cumpliendo lo establecido en la acción formulada en el Mapa de Riesgo Institucional.
Teniendo en cuenta que a lo largo del año se adelantó la actividad establecida para el presente riesgo, minimizando su probabilidad de materialización, el mismo se mitiga para la vigencia 2019. </t>
  </si>
  <si>
    <t xml:space="preserve">Verificación a diciembre de 2019: En la carpeta actas de comités Técnico se encuentra en el folio 210 a la 215 se encuentra el acta de comité Técnico No 41 informe final  para la auditoria de regularidad No. 212 cuyo objetivo es: "Presentar y aprobar el informe final, como resultado de la Auditoría de Regularidad adelantada, ante la ORQUESTA FILARMÓNICA DE BOGOTA — OFB. PAD 2019, vigencia 2018, Código 212",  En el folio 214 se encuentra el tema relacionado con derechos de autor, que el acta se encuentra debidamente firmada por el director sectorial y el gerente 039-01.
En la carpeta actas de comités Técnico se encuentra en el folio 248 al 254,se encuentra el acta de comité Técnico No 46 informe final, para la auditoria de desempeño No. 214  hecha a la SECRETARIA DISTRITAL DE CULTURA RECREACION Y DEPORTE- SCRD , PAD 2019 Vigencia 2018.  En el folio 254 se encuentra el tema relacionado con derechos de autor, que el acta se encuentra debidamente firmada por el director sectorial y el gerente 039-01.
En la carpeta actas de comités Técnico se encuentra en el folio327 al 331,se encuentra el acta de comité Técnico No 61 informe final, para la auditoria de desempeño No. 216  hecha a la NSTITUTO  DISTRITAL DE PATRIMONIO CULTURAL- IDPC , PAD 2019 Vigencia 2018.  En el folio 330, se encuentra el tema relacionado con derechos de autor, que el acta se encuentra debidamente firmada por el director sectorial y el gerente 039-01.
En la carpeta actas de comités Técnico se encuentra en el folio 337 al 351,se encuentra el acta de comité Técnico No 64 informe final, para la auditoria de REGULARIDAD No. 215  hecha a la CANAL CAPITAL , PAD 2019 Vigencia 2018. En el folio 351, se encuentra el tema relacionado con derechos de autor,  que el acta se encuentra debidamente firmada por el director sectorial y el gerente 039-01.
En la carpeta actas de comités Técnico se encuentra en el folio 352 al 362,se encuentra el acta de comité Técnico No 65 informe final, para la auditoria de DESEMPEÑO No. 210  hecha a la INSTITUTO DISTRITAL DE ARTES -IDARTES , PAD 2019 Vigencia 2018.  En el folio 361, se encuentra el tema relacionado con derechos de autor, que el acta se encuentra debidamente firmada por el director sectorial y el gerente 039-01.
En el actas de comités Técnico  No 66 del informe final, para la auditoria de DESEMPEÑO No. 217  hecha a la IDRD , PAD 2019 Vigencia 2018.  se encuentra el tema relacionado:  "Así mismo el Informe cumple con los atributos y características de presentación determinadas en la caracterización del producto, y con la estructura establecida para el informe de Auditoria de Desempeño. Igualmente cumple con lo establecido en la ley 23 del 28 de enero de 1982 "Ley de Derechos de Autor'. , que el acta se encuentra debidamente firmada por el director sectorial y el gerente 039-01.
El informe final cumple con los requisitos establecidos, contiene la totalidad de resultados de la Auditoria y las afirmaciones, conceptos, opiniones y hallazgos, están respaldadas con evidencia válida, suficiente, pertinente y competente., cumplen las características de Condición, criterio, causa y efecto. </t>
  </si>
  <si>
    <t xml:space="preserve">Verificación a diciembre de 2019: 
Acta  de Comité Técnico Nos. 42 del 17-09-2019,  Aprobación Informe Final Auditoría de Desempeño al Instituto Distrital de Turismo I.D.T Código 201, se aprobaron 17  hallazgos administarivos de los cuales 7 quedaron con presunta incidencia disciplinaria.  en el cuadro de conclucion del informe se evidencia los temas de las normas que regulan los derechos de autor
Acta  de Comité Técnico Nos. 45 de 02-10-2019,  Aprobación Informe Final Auditoría de Desempeño a la Secretaria Distrital de Desarrollo Economico -SDDE Código 203, se aprobaron 5  hallazgos administarivos de los cuales  1 quedaron con presunta incidencia disciplinaria. Establece en el punto 6 del acta dando cumplimiento por parte del equipo auditor a la aplicacion de las normas que regulan los derechos de autor 
Acta  de Comité Técnico Nos. 47  del 02-10-2019 Aprobación Informe Finalde Auditoría de Desempeño al Instituto para la economia social IPES Código 202, se aprobaron 8  hallazgos administarivos de los cuales  3 quedaron con presunta incidencia disciplinaria y 1 con incidencia Fiscal por $ 18.507.500.Establece en el punto 6 del acta dando cumplimiento por parte del equipo auditor a la aplicacion de las normas que regulan los derechos de autor 
al verificar cada una de las  actas se encuentran en las concluciones que estan aprobados los informes con los temas de las normas que regulan los derechos de autor, que estan debidamente diligenciadas y firmadas por el Presidente y el secretaroi de Cada Comite.
</t>
  </si>
  <si>
    <t xml:space="preserve">Verificación a diciembre de 2019: Se evidenciaron las actas de comité técnico mediante las cuales se realizó la evaluación y aprobación de los informes finales de las auditorías y visitas fiscales desarrolladas en el tercer cuatrimestre de 2019, como se muestra a continuación.
Auditoría de Desempeño cód.29 - Empresa de Renovación y Desarrollo Urbano de Bogotá: Acta de Comité Técnico No.87 del 15/11/2019
Auditoría de Desempeño cód.30 - Caja de Vivienda Popular: Acta de Comité Técnico No.73 del 19/09/2019
Auditoría de Desempeño cód.31 - Secretaría Distrital del Hábitat: Acta de Comité Técnico No.74 del 19/09/2019 
Auditoría de Desempeño cód.32 - IDIGER - FONDIGER: Acta de Comité Técnico No. 77 del 01/10/2019
Auditoría de Desempeño cód.33 - Secretaría Distrital de Ambiente SDA: Acta de Comité Técnico No.95 del 29/11/2019  
Auditoría de Desempeño cód.35 - Caja de Vivienda Popular: Acta de Comité Técnico No.108 del 17/12/2019  
Auditoría de Desempeño cód.36 - Secretaría Distrital del Hábitat: Acta de Comité Técnico No.106 del 16/12/2019
Auditoría de Desempeño cód.37 - Jardín Botánico José Celestino Mutis JBB: Acta de Comité Técnico No.110 del 19/12/2019
Auditoría de Desempeño cód.222 - Curaduría Urbana No.1, 2, 3, 4 y 5: Acta de Comité Técnico No.81 del 07/10/2019 
Visita Fiscal cód.502 - Instituto Distrital de Protección y Bienestar Animal IDPYBA: Acta de Comité Técnico No. 103 del 12/12/2019
Visita Fiscal cód.503 - Jardín Botánico José Celestino Mutis JBB: Acta de Comité Técnico No.111 del 19/12/2019  
Visita Fiscal cód.517 - Secretaría Distrital de Planeación SDP: Acta de Comité Técnico No.104 del 12/12/2019  
En las mismas se indica por parte del Director, que se debe revisar la inclusión de las fuentes y referenciación de cada uno de los documentos, cuadros, registros fotográficos y demás información citada, respetando los derechos de autor.
Teniendo en cuenta que a lo largo del año se adelantó la actividad establecida para el presente riesgo, minimizando su probabilidad de materialización, el mismo se mitiga para la vigencia 2019.  </t>
  </si>
  <si>
    <t>Verificación a diciembre de 2019: Auditoria de Desempeño a la Secretaria de Integración Social Código No 57,  en de Acta Comité Técnico No. 35 del 20-09-2019, cuyo Objetivo es "Revisión y aprobación del informe final de la Auditoria de Desempeño ante la Secretaria de Integración Social SOIS,"EVALUACiÓNMETAS3 Y 6 DEL PROYECTO1098"BOGOTÁTE NUTRE"periodoauditado2018 PAD 2019 Código57".
 En el Punto 3 del acta No. 35 reza: "Se constató que el informe final del sujeto de control, contempló lo definido en la caracterización del producto, cumple con losobjetivosdel Memorando de Asignación de Auditoría y el plan detrabajo;asi mismo se verifica que se citan adecuadamente las fuentes de acuerdo con las normas de derecho de autor".      
Auditoria de Desempeño a la SDIS, Código No 58 cuyo Objetivo Revisión y aprobación del informe final de la Auditoría de Desempeño ante la Secretaría de Integración Social SDIS,Evaluación De La Gestión Fiscal Metas2, 3, Y 4, Del Proyecto De Inversión 1108 "Prevención Y AtenciónIntegralDel Fenómeno De HabitabilidadEn Calle" periodo auditado 2018  PAD  2019.
 En el Punto 3 del Acta Comité No. 36 del 20-09-2019,  ese encuentra lo siguiente "...así mismo se verifica quese citan adecuadamente las fuentes de acuerdo con las normas de derecho de autor."
Auditoria de Desempeño a la SDIS, Código No 59 cuyo Objetivo es: "Revisión y aprobación del informe final Auditoría de Desempeño, Evaluación de la Gestión Fiscal de IDIPRON en la ejecución de las metas 2 y 3 del proyecto971 Calles Alternativas: Atención Niñas, Niños y Adolescentes Víctimas de Explotación Sexual y Comercial- ESCNNA". Código No. 59. Vigencia 2018 PAD 2019.
 En el Punto 3 del Acta Comité No. 37 del 20-09-2019,  ese encuentra lo siguiente "Se constató que el informe final del sujeto de control, contempló lo definido en la caracterización del producto, cumple con los objetivos del Memorando de Asignación de Auditoria y el plan de trabajo; así mismo se verifica que se citan adecuadamente las fuentes de acuerdo con las normas de derecho de autor."
De conformidad con la actividad estas actas de comité de aprobación final cumplen con la normatividad jurídica y  se aclara por parte de la dirección que ninguno ha tenido demandas por plagio.</t>
  </si>
  <si>
    <t xml:space="preserve">Verificación a diciembre de 2019: Revisada el Acta de comité técnico No. 33 de fecha septiembre 5 de 2019 de la Dirección de Salud por parte del Gerente y Auditores, correspondiente a la Auditoria de Regularidad Código No. 156 Asignada al Instituto Distrital De Ciencia, Biotecnología E Innovación en Salud –IDCBIS, se evidencia que la misma contiene explicito el tema de las normas de derecho de autor, cumpliendo lo establecido en la acción formulada en el Mapa de Riesgo Institucional.
Revisada el Acta de comité técnico No. 42 de fecha Noviembre 13 de 2019 de la Dirección de Salud por parte del Gerente y Auditores, correspondiente a la Visita Fiscal Código No. 516 realizada a CAPITAL SALUD EPS S.A.S, se evidencia que la misma contiene explicito el tema de las normas de derecho de autor, cumpliendo lo establecido en la acción formulada en el Mapa de Riesgo Institucional.
Revisada el Acta de comité técnico No. 44 de fecha noviembre 19 de 2019 de la Dirección de Salud, correspondiente a la Auditoria de Regularidad Código No. 157 realizada a la Entidad de Gestión Administrativa y Técnica EAGAT, se evidencia que la misma contiene explicito el tema de las normas de derecho de autor, cumpliendo lo establecido en la acción formulada en el Mapa de Riesgo Institucional.
Revisada el Acta de comité técnico No. 51 de fecha diciembre 12 de 2019 de la Dirección de Salud, correspondiente a la Auditoria de Regularidad Código No. 153 realizada a la Subred Integrada De Servicios De Salud Sur Occidente E.S.E., se evidencia que la misma contiene explicito el tema de las normas de derecho de autor, cumpliendo lo establecido en la acción formulada en el Mapa de Riesgo Institucional.
Revisada el Acta de comité técnico No. 52 de fecha diciembre 13 de 2019 de la Dirección de Salud, correspondiente a la Auditoria de Regularidad Código No. 154 realizada a la Sub Red Integrada de Servicios de Salud Norte E.S.E, se evidencia que la misma contiene explicito el tema de las normas de derecho de autor, cumpliendo lo establecido en la acción formulada en el Mapa de Riesgo Institucional.
Revisada el Acta de comité técnico No. 53 de fecha diciembre 13 de 2019 de la Dirección de Salud, correspondiente a la Auditoria de Regularidad Código No. 154 realizada a La Sub Red Integrada de Servicios de Salud Centro Oriente E.S.E., se evidencia que la misma contiene explicito el tema de las normas de derecho de autor, cumpliendo lo establecido en la acción formulada en el Mapa de Riesgo Institucional.
Teniendo en cuenta que a lo largo del año se adelantó la actividad establecida para el presente riesgo, minimizando su probabilidad de materialización, el mismo se mitiga para la vigencia 2019. </t>
  </si>
  <si>
    <t>Verificación a diciembre de 2019: En el ejercicio auditor de verificación a este Mapa de Riesgos pudimos constatar que  la Dirección de Seguridad, Convivencia y Justicia durante el último cuatrimestre, a diciembre 30 de 2019, realizó los informes  Finales  de la Visita de Control Fiscal N°515;  aprobado mediante acta de comité técnico No. 24 de 12 de septiembre de 2019; Informe Final de la Auditoría de Desempeño No. 163 aprobado mediante acta de comité técnico No.  25 de 17 de septiembre de 2019; Informe Final de la Auditoría de Desempeño No. 162  aprobado mediante acta de comité técnico No. 28 de 15 de octubre de 2019; Informe Final de la Auditoría de Desempeño No. 165 aprobado mediante acta de comité técnico No. 33 de 18 de diciembre de 2019; y  el Informe Final de la Auditoría de Desempeño No. 166 aprobado mediante acta de comité técnico No. 32 de 16 de diciembre de 2019. No obstante que al interior de cada una de las actas relacionadas no se encuentra registrado la revisión por parte del comité técnico a efectos de constatar que en la elaboración de los informes  no se haya incurrido en alguna omisión en la aplicación de las normas que regulan los derechos de autor, esta auditoría corroboró que efectivamente este comité efectuó la  revisión para que  cada uno de ellos fueron cuidadosamente elaborados respetando la citadas  normas, como consta igualmente en la página web de la entidad.</t>
  </si>
  <si>
    <t>Es de anotar que si bien en la elaboración de los informes finales se ha tenido en cuenta el respeto y cumplimiento con el rigor de las normas que  regulan los derechos de autor, es de suma importancia recordarle a la Dirección de Seguridad, Convivencia y Justicia que su revisión, valoración y aprobación debe quedar registrada en las actas de comité técnico donde estos se aprueben, dado que el mapa de riesgo y la R.R. 008 de 2019 lo contemplan  y lo exigen para poder realizar su debido monitoreo, seguimiento y verificación.</t>
  </si>
  <si>
    <t xml:space="preserve">Verificación a diciembre de 2019: Se evidenciaron las actas de comité técnico mediante las cuales se realizó la evaluación y aprobación de los informes finales de las auditorías y visitas fiscales desarrolladas en el tercer cuatrimestre de 2019, como se muestra a continuación.
Auditoría de Regularidad cód.173 - Trasportadora de Gas Internacional S.A. ESP.: Acta de Comité Técnico No.77 del 20/09/2019 
Auditoría de Desempeño cód.176 - Gas Natural S.A. ESP.: Acta de Comité Técnico No.72 del 17/09/2019 
Auditoría de Desempeño cód.178 - Empresa de Telecomunicaciones de Bogotá S.A. E.S.P. - ETB: Acta de Comité Técnico No.73 del 17/09/2019
Auditoría de Desempeño cód.223 - Unidad Administrativa Especial de Servicios Públicos - UAESP: Acta de Comité Técnico No.71 del 16/09/2019
Auditoría de Regularidad cód.179 - Aguas de Bogotá S.A. E.S.P: Acta de Comité Técnico No.89 del 22/10/2019
Auditoría de Regularidad cód.175 - Caudales de Colombia S.A. E.S.P.: Acta de Comité Técnico No.69 del 12/09/2019
Auditoría de Desempeño cód.177 - Empresa de Acueducto, Alcantarillado de Bogotá, EAB - E.S.P.: Acta de Comité Técnico No.80 del 30/09/2019 
Auditoría de Regularidad cód.181 - Compañía Colombiana de Servicios de Valor Agregado y Telemático S.A. ESP - COLVATEL S.A E.S.P.: Acta de Comité Técnico No.96 del 22/11/2019
Auditoría de Desempeño cód.182 - Unidad Administrativa Especial de Servicios Públicos - UAESP: Acta de Comité Técnico No.117 del 19/12/2019
Auditoría de Desempeño cód.180 - Grupo Energía de Bogotá S.A. E.S.P. GEB S.A. E.S.P: Acta de Comité Técnico No.111 del 16/12/2019
Auditoría de Desempeño cód.184 - Compañía de Distribución y Comercialización de Energía-Codensa S.A. ESP.: Acta de Comité Técnico No.116 del 18/12/2019
Auditoría de Desempeño  cód.185 - Empresa de Telecomunicaciones de Bogotá S.A. E.S.P. -ETB: Acta de Comité Técnico No.109 del 13/12/2019
Auditoría de Desempeño cód.225 - Aguas de Bogotá S.A. E.S.P. : Acta de Comité Técnico No.118 del 23/12/2019
Auditoría de Desempeño cód.186 - Empresa de Acueducto, Alcantarillado de Bogotá, EAB - E.S.P.: Acta de Comité Técnico No.119 del 23/12/2019
Visita Fiscal cód.522 - Compañía Colombiana de Servicios de Valor Agregado y Telemático S.A. ESP - COLVATEL S.A E.S.P.: Acta de Comité Técnico No.112 del 16/12/2019
Visita Fiscal cód.523 - Compañía Colombiana de Servicios de Valor Agregado y Telemático S.A. ESP - COLVATEL S.A E.S.P.: Acta de Comité Técnico No.113 del 16/12/2019
En las mencionadas actas se aclara que las normas de derechos de autor fueron revisadas y no hay ningún incumplimiento frente a las mismas.
Teniendo en cuenta que a lo largo del año se adelantó la actividad establecida para el presente riesgo, minimizando su probabilidad de materialización, el mismo se mitiga para la vigencia 2019.  </t>
  </si>
  <si>
    <t>Verificación a diciembre de 2019: Revisado el memorando No. 2-2019-20519 de fecha 2019-09-23 se evidencia el envió del informe final de la auditoria de Desempeño Código No. 68 el mismo se encuentra dentro de los términos para su remisión, lo anterior cumpliendo con el procedimiento vigente.  
Revisado el memorando No. 2-2019-20343 de fecha 2019-09-20 se evidencia el envió del informe final de la auditoria de Desempeño Código No. 69 el mismo se encuentra dentro de los términos para su remisión, lo anterior cumpliendo con el procedimiento vigente.  
Revisado el memorando No. 2-2019-20272 de fecha 2019-09-20 se evidencia el envió del informe final de la auditoria de Desempeño Código No. 70 el mismo se encuentra dentro de los términos para su remisión, lo anterior cumpliendo con el procedimiento vigente.  
Revisado el memorando No. 2-2019-19785 de fecha 2019-09-16 se evidencia el envió del informe final de la auditoria de Desempeño Código No. 71 el mismo se encuentra dentro de los términos para su remisión, lo anterior cumpliendo con el procedimiento vigente.  
Revisado el memorando No. 2-2019-26184 de fecha 2019-09-16 se evidencia el envió del informe final de la auditoria de Regularidad Código No. 72 el mismo se encuentra dentro de los términos para su remisión, lo anterior cumpliendo con el procedimiento vigente.  
Revisado el memorando No. 2-2019-25339 de fecha 2019-12-05 se evidencia el envió del informe final de la auditoria de Desempeño Código No. 73 el mismo se encuentra dentro de los términos para su remisión, lo anterior cumpliendo con el procedimiento vigente.  
Revisado el memorando No. 2-2019-26572 de fecha 2019-12-20 se evidencia el envió del informe final de la auditoria de Desempeño Código No. 74 el mismo se encuentra dentro de los términos para su remisión, lo anterior cumpliendo con el procedimiento vigente.  
Revisado el memorando No. 2-2019-26268 de fecha 2019-12-17 se evidencia el envió del informe final de la auditoria de Desempeño Código No. 75 el mismo se encuentra dentro de los términos para su remisión, lo anterior cumpliendo con el procedimiento vigente.  
Revisado el memorando No. 2-2019-26436 de fecha 2019-12-19 se evidencia el envió del informe final de la auditoria de Desempeño Código No. 76 el mismo se encuentra dentro de los términos para su remisión, lo anterior cumpliendo con el procedimiento vigente.
Teniendo en cuenta que a lo largo del año se adelantó la activ</t>
  </si>
  <si>
    <t>Verificación a diciembre de 2019: La Dirección de Reacción Inmediata durante el ultimo cuatrimestre aperturó las indagaciones preliminares N°18000-11-19 del 13 de nov; N°18000-12-19 del 05 de dic y N°18000-13-19 de 2019. Durante este periodo se verificó que no se realizo ninguna visita de control fiscal, por lo que igualmente no se levantaron  actas de comité técnico que confirmaran la correcta aplicación de términos en desarrollo del proceso auditor.</t>
  </si>
  <si>
    <t xml:space="preserve">Verificación a diciembre de 2019: Se evidenciaron los memorandos de comunicación de los informes finales de las auditorías terminadas en el tercer cuatrimestre de 2019, verificando que los mismos se remitieran a los sujetos de control de acuerdo a las fechas de la fase de informe incluidas en los memorandos de asignación, como se observa a continuación:
Auditoría de Desempeño cód.14 - Departamento Administrativo de la Defensoría del Espacio Público DADEP
Fecha terminación fase de informe: 24/09/2019
Fecha remisión Informe Final: 20/09/2019
Auditoría de Regularidad cód.15 - Secretaría General de la Alcaldía Mayor de Bogotá D.C
Fecha terminación fase de informe: 20/12/2019
Fecha remisión Informe Final: 17/12/2019
Auditoría de Regularidad cód.16 - Departamento Administrativo del Servicio Civil Distrital DASCD
Fecha terminación fase de informe: 07/11/2019
Fecha remisión Informe Final: 06/11/2019
Auditoría de Desempeño cód.17 - Secretaría General de la Alcaldía Mayor de Bogotá D.C
Fecha terminación fase de informe: 20/12/2019
Fecha remisión Informe Final: 16/12/2019
Auditoría de Desempeño cód.18 - Secretaría Distrital de Gobierno 
Fecha terminación fase de informe: 18/11/2019
Fecha remisión Informe Final: 12/11/2019
Visita Fiscal cód. 520 - Departamento Administrativo de la Defensoría del Espacio Público DADEP
Fecha terminación fase de informe: 20/12/2019
Fecha remisión Informe Final: 18/12/2019
Visita Fiscal cód. 521 - Secretaría General de la Alcaldía Mayor de Bogotá D.C
Fecha terminación fase de informe: 24/12/2019
Fecha remisión Informe Final: 18/12/2019
Teniendo en cuenta que a lo largo del año se adelantó la actividad establecida para el presente riesgo, minimizando su probabilidad de materialización, el mismo se mitiga para la vigencia 2019.  </t>
  </si>
  <si>
    <t>GOBIERNO
Cuatrimestre 3
Durante el tercer cuatrimestre de 2019 y con corte a 31 de diciembre de 2019, desde la Dirección Sector Gobierno se desarrollaron actuaciones frente a siete (7) informes de auditoría, los cuales se han remitido dentro de los términos establecidos por Ley y por Procedimientos internos.
Resultado 2019
Como consecuencia de lo anterior se puede establecer que durante la vigencia 2019 desde la Dirección Sector Gobierno se desarrollaron actuaciones sin incumplimiento de términos, únicamente frente a los quince (15) informes producto de las auditorías programadas en el PAD 2019, los cuales se encuentran registrados en los resultados del riesgo antijurídico establecido para el proceso.</t>
  </si>
  <si>
    <t>Verificación a diciembre de 2019: Las actas de Comité Técnico N°49 del 29 de noviembre de 2019 y N°51 de 5 y 6 de diciembre de 2019, que de manera colectiva aprueban   los informes finales de las  auditorías  relacionadas en el periodo objeto de análisis, dan cuenta de que estas se realizaron en las fechas y términos previstos tanto en las fases que señala el  memorando de asignación, como en el plan de trabajo y su cronograma de actividades</t>
  </si>
  <si>
    <t xml:space="preserve">Verificación a diciembre de 2019:  Revisado el memorando No. 2-2019-21670 de fecha 2019-10-10 se evidencia el envió  del informe final de la auditoria de Desempeño Código No.3 el mismo se encuentra dentro de los términos para su remisión, lo anterior cumpliendo con el procedimiento vigente. 
Revisado el memorando No. 2-2019-25889 de fecha 2019-12-12 se evidencia el envió  del informe final de la auditoria de Desempeño Código No.4 el mismo se encuentra dentro de los términos para su remisión, lo anterior cumpliendo con el procedimiento vigente. 
Teniendo en cuenta que a lo largo del año se adelantó la actividad establecida para el presente riesgo, minimizando su probabilidad de materialización, el mismo se mitiga para la vigencia 2019. 
</t>
  </si>
  <si>
    <t xml:space="preserve">Verificación a diciembre de 2019:  Revisado el memorando No. 2-2019-19208 de fecha 2019-09-06 se evidencia el envió  del informe final de la auditoria de Regularidad Código No. 189 el mismo se encuentra dentro de los términos para su remisión, lo anterior cumpliendo con el procedimiento vigente. 
Revisado el memorando No. 2-2019-26293 de fecha 2019-12-17 se evidencia el envió  del informe final de la auditoria de Desempeño Código No. 190 el mismo se encuentra dentro de los términos para su remisión, lo anterior cumpliendo con el procedimiento vigente. 
Revisado el memorando No. 2-2019-19864 de fecha 2019-09-17 se evidencia el envió  del informe final de la auditoria de Desempeño Código No. 191 el mismo se encuentra dentro de los términos para su remisión, lo anterior cumpliendo con el procedimiento vigente. 
Revisado el memorando No. 2-2019-25255 de fecha 2019-12-05 se evidencia el envió  del informe final de la auditoria de Desempeño Código No. 192 el mismo se encuentra dentro de los términos para su remisión, lo anterior cumpliendo con el procedimiento vigente. 
Revisado el memorando No. 2-2019-26093 de fecha 2019-12-16 se evidencia el envió del informe final de la auditoria de Desempeño Código No. 193 el mismo se encuentra dentro de los términos para su remisión, lo anterior cumpliendo con el procedimiento vigente. 
Revisado el memorando No. 2-2019-19865 de fecha 2019-09-17 se evidencia el envió del informe final de la auditoria de Desempeño Código No. 194 el mismo se encuentra dentro de los términos para su remisión, lo anterior cumpliendo con el procedimiento vigente. 
Revisado el memorando No. 2-2019-20257 de fecha 2019-09-20 se evidencia el envió del informe final de la auditoria de Desempeño Código No. 221 el mismo se encuentra dentro de los términos para su remisión, lo anterior cumpliendo con el procedimiento vigente. 
De esta manera se  evidencia en cumplimiento de los términos establecidos en el  procedimiento y la acción señalada en la matiz de riesgos por parte de la respectiva dependencia.
Teniendo en cuenta que a lo largo del año se adelantó la actividad establecida para el presente riesgo, minimizando su probabilidad de materialización, el mismo se mitiga para la vigencia 2019. </t>
  </si>
  <si>
    <t xml:space="preserve">Verificación a diciembre de 2019: Desempeño IDARTES cód.. 210 con Memorando de asignación No 3-2019-30181 del 08-10-2019 cuya Fecha inicio es  10-10-2019 y terminación el día 31-12-2019 .
La auditoria de regularidad No. 212 cuyo objetivo es: "Presentar y aprobar el informe final, como resultado de la Auditoría de Regularidad adelantada, ante la ORQUESTA FILARMÓNICA DE BOGOTA — OFB. PAD 2019, vigencia 2018, Código 212",  cuya fecha de inicio es 2-07-2019 y termina el 12-09-2019
Regular Canal Capital cód.. 215 con Memorando de asignación No 3-2019-24873 del 28-08-2019 cuya Fecha inicio es  29 de agosto de2019 y terminación el día 23-12-2019 
Desempeño IDPC cód.. 216 con Memorando de asignación No 3-2019-27054 del 12-09-2019 cuya Fecha inicio es  13-09-2019 y terminación el día 10-12-2019 
Desempeño IDRD cód.. 217 con Memorando de asignación No 3-2019-28881 del 26-09-2019 cuya Fecha inicio es  27-09-2019 y terminación el día 31-12-2019 
Se evidencia que las auditorias fueron realizadas en los tiempos estipulados en la planeación y revelados en el memorando de asignación al grupo Auditor.
</t>
  </si>
  <si>
    <t xml:space="preserve">Verificación a diciembre de 2019: Al verificar el cumplimiento de los términos establecidos en los procedimientos para cualquier actuación en desarrollo del proceso auditor, se informa que:   
 La Auditoría de Desempeño al Instituto Distrital de Turismo I.D.T., Código 201,   con memorando de asignación SIGESPRO No.3-2019-18615 del 25-06-2019  donde se encuentran las fechas de inicio el 27 de junio del 2019 y finalización el 24 de Septiembre de 2019,   Acta  de Comité Técnico No. 41  del 6-09-2019 Aprobación Informe Preliminar y acta  de Comité Técnico No. 42 del 17-09-2019,  Aprobación Informe Final de la  Auditoría, observados los tiempos programados, se evidencia que esta Auditoria se llevó a cabo en cumplimiento de los plazos plasmados en el memorando de asignación. 
 La Auditoría de Desempeño al Instituto para la Economía Social IPES, Código 202,  que con memorando de asignación SIGESPRO No.3-2019-21264 del 18-07-2019  donde se encuentran las fechas de inicio el 22 de julio del 2019 y finalización el 9 de Octubre de 2019,   Acta  de Comité Técnico No.  43 de 24-09-2019 Aprobación Informe Preliminar y acta  de Comité Técnico No. 47  del 02-10-2019,  Aprobación Informe Final de la  Auditoría, observados los tiempos programados se evidencia que esta se llevó a cabo en cumplimiento de los plazos plasmados en el memorando de asignación 
 La Auditoría de Desempeño  de la Secretaria Distrital de Desarrollo Económico -SDDE, Código 203,  que con memorando de asignación SIGESPRO No.3-2019-21269 del 18-07-2019,  se encuentran las fechas de inicio el 22 de julio del 2019 y finalización el 9 de Octubre de 2019,   Acta  de Comité Técnico No.  44 de 24-09-2019 Aprobación Informe Preliminar y acta de Comité Técnico No. 45 de 02-10-2019, Aprobación Informe Final de la Auditoría, observados los tiempos programados se evidencia que esta se llevó a cabo en cumplimiento de los plazos plasmados en el memorando de asignación. 
 La Auditoría de Desempeño al Instituto Distrital de Turismo I.D.T  Código 204,  que con memorando de asignación SIGESPRO No.3-2019-28419 del 23-09-2019  donde se encuentran las fechas de inicio el 25 de Septiembre del 2019 y finalización el 23 de Diciembre de 2019,   Actas  de Comité Técnico No.  54 del 5-12-2019 Aprobación Informe Preliminar, observados los tiempos programados se evidencia que esta se llevó a cabo en cumplimiento de los plazos plasmados en el memorando de asignación. 
 La Auditoría de Desempeño a la Secretaria Distrital de Desarrollo Económico -SDDE Código 206  que con memorando de asignación SIGESPRO No.3-2019-30606 del 10-10-2019  donde se encuentran las fechas de inicio el 10 de Octubre del 2019 y finalización el 31 de Diciembre de 2019,   Actas  de Comité Técnico No.  55 del 10-12-2019 Aprobación Informe Preliminar,  observados los tiempos programados se evidencia que esta se llevó a cabo en cumplimiento de los plazos plasmados en el memorando de asignación 
 La Auditoría de Desempeño al Instituto para la economía social IPES Código 205  que con memorando de asignación SIGESPRO No.3-2019-30608 del 10-10-2019  donde se encuentran las fechas de inicio el 10 de Octubre del 2019 y finalización el 31 de Diciembre de 2019,   Actas  de Comité Técnico No.  56 del 12-12-2019 Aprobación Informe Preliminar,  observados los tiempos programados se evidencia que esta se llevó a cabo en cumplimiento de los plazos plasmados en el memorando de asignación 
  la fecha del cierre de la vigencia 2019 se realizaron las siguientes auditorías a las cuales se les reviso que cumplieran términos:
Auditoría No, 204, con fecha de inicio, 25 de septiembre y fecha de cierre 23 de diciembre de 2019 ,se observó que  el grupo auditor presento el informe final el día 18 diciembre 2019 reportado con el Sigespro 2-2019-26389 cumpliendo términos.
Auditorias No. 205, con fecha de inicio 10 de octubre y fecha de cierre 31 de diciembre de 2019, se observó que  el grupo auditor presento el informe final el día 20 diciembre 2019  reportado con el Sigespro 2-2019-26575 cumpliendo términos.
Auditorias No. 206, con fecha de inicio 10 de octubre y fecha de cierre 31 de diciembre de 2019, se observó que  el grupo auditor presento el informe final el día 20 diciembre 2019  reportado con el Sigespro 2-2019-26576 cumpliendo términos.
Que se encuentran publicadas en el módulo de trazabilidad: 
https://web.powerapps.com/webplayer/app?appId=%2fproviders%2fMicrosoft.PowerApps%2fapps%2f2469de9d-db06-4b70-9152-e7316273ff38.
Por lo tanto la acción se cumplió al 100% quedando mitigada. 
</t>
  </si>
  <si>
    <t xml:space="preserve">Verificación a diciembre de 2019: Se evidenciaron los memorandos de comunicación de los informes finales de las auditorías terminadas en el tercer cuatrimestre de 2019, verificando que los mismos se remitieran a los sujetos de control de acuerdo a las fechas de la fase de informe incluidas en los memorandos de asignación, como se observa a continuación:
Auditoría de Desempeño cód.29 - Empresa de Renovación y Desarrollo Urbano de Bogotá
Fecha terminación fase de informe: 18/11/2019
Fecha remisión Informe Final: 18/11/2019
Auditoría de Desempeño cód.30 - Caja de Vivienda Popular
Fecha terminación fase de informe: 19/09/2019
Fecha remisión Informe Final: 19/09/2019
Auditoría de Desempeño cód.31 - Secretaría Distrital del Hábitat
Fecha terminación fase de informe: 19/09/2019
Fecha remisión Informe Final: 19/09/2019
Auditoría de Desempeño cód.32 - IDIGER - FONDIGER
Fecha terminación fase de informe: 02/10/2019
Fecha remisión Informe Final: 01/10/2019
Auditoría de Desempeño cód.33 - Secretaría Distrital de Ambiente SDA  
Fecha terminación fase de informe: 03/12/2019
Fecha remisión Informe Final: 02/12/2019
Auditoría de Desempeño cód.35 - Caja de Vivienda Popular
Fecha terminación fase de informe: 19/12/2019
Fecha remisión Informe Final: 18/12/2019
Auditoría de Desempeño cód.36 - Secretaría Distrital del Hábitat
Fecha terminación fase de informe: 18/12/2019
Fecha remisión Informe Final: 16/12/2019
Auditoría de Desempeñocód.37 - Jardín Botánico José Celestino Mutis JBB
Fecha terminación fase de informe: 26/12/2019
Fecha remisión Informe Final: 19/12/2019
Auditoría de Desempeño cód.222 - Curaduría Urbana No.1, 2, 3, 4 y 5
Fecha terminación fase de informe: 07/10/2019
Fecha remisión Informe Final: 07/10/2019
Visita Fiscal cód.502 - Instituto Distrital de Protección y Bienestar Animal IDPYBA
Fecha terminación fase de informe: 13/12/2019
Fecha remisión Informe Final: 12/12/2019
Visita Fiscal cód.503 - Jardín Botánico José Celestino Mutis JBB
Fecha terminación fase de informe: 20/12/2019
Fecha remisión Informe Final: 19/12/2019
Visita Fiscal cód.517 - Secretaría Distrital de Planeación SDP
Fecha terminación fase de informe: 12/12/2019
Fecha remisión Informe Final: 12/12/2019
Teniendo en cuenta que a lo largo del año se adelantó la actividad establecida para el presente riesgo, minimizando su probabilidad de materialización, el mismo se mitiga para la vigencia 2019.  </t>
  </si>
  <si>
    <t xml:space="preserve">
Verificación a diciembre de 2019: Acta Comité No. 35 del 20-09-2019 aprobación Informe Final de la  Auditoría Desempeño Secretaría Distrital de Integración Social Código No. 57,  que fue notificada mediante memorando de asignación No. 3-2019-19149 del 27-06-2019 y cuyas fechas de ejecución están entre el 28 de Junio-2019 al 25 de Septiembre del 2019, se encuentra ejecutada dentro de los tiempos establecidos en su planeación.
Acta Comité No. 36 del 20-09-2019 aprobación Informe Final Auditoría Desempeño ante la SDIS Código 58, que fue notificada mediante memorando de asignación No. 3-2019-19143 del 27-06-2019 y cuyas fechas de ejecución están entre el 28 de Junio-2019 al 25 de Septiembre del 2019, se encuentra ejecutada dentro de los tiempos establecidos en su planeación.
Acta Comité No. 37 del 20-09-2019 aprobación Informe Final Auditoría de Desempeño IDIPRON Código 59, que fue notificada mediante memorando de asignación No. 3-2019-20517 del 11-07-2019 y cuyas fechas de ejecución están entre el 15 de Julio-2019 al 25 de Septiembre del 2019, se encuentra ejecutada dentro de los tiempos establecidos en su planeación.
</t>
  </si>
  <si>
    <t xml:space="preserve">Verificación a diciembre de 2019: Revisado el memorando No. 2-2019-26081 de fecha 2019-12-16 se evidencia el envió del informe final de la auditoria de Regularidad Código No. 153 el mismo se encuentra dentro de los términos para su remisión, lo anterior cumpliendo con el procedimiento vigente.  
Revisado el memorando No. 2-2019-26083 de fecha 2019-12-16 se evidencia el envió  del informe final de la auditoria de Regularidad Código No. 154 el mismo se encuentra dentro de los términos para su remisión, lo anterior cumpliendo con el procedimiento vigente. 
Revisado el memorando No. 2-2019-26266 de fecha 2019-12-17  se evidencia el envió  del informe final de la auditoria de Regularidad Código No. 155 el mismo se encuentra dentro de los términos para su remisión, lo anterior cumpliendo con el procedimiento vigente. 
Revisado el memorando No. 2-2019-19272 de fecha 2019-09-06  se evidencia el envió  del informe final de la auditoria de Regularidad Código No. 156 el mismo se encuentra dentro de los términos para su remisión, lo anterior cumpliendo con el procedimiento vigente. 
Revisado el memorando No. 2-2019-24209 de fecha 2019-11-19  se evidencia el envió  del informe final de la auditoria de Regularidad Código No. 157 el mismo se encuentra dentro de los términos para su remisión, lo anterior cumpliendo con el procedimiento vigente. 
Revisado el memorando No. 2-2019-23714 de fecha 2019-11-13 se evidencia el envió del informe final de la Visita Fiscal Código No.516 el mismo se encuentra dentro de los términos para su remisión, lo anterior cumpliendo con el procedimiento vigente. 
Teniendo en cuenta que a lo largo del año se adelantó la actividad establecida para el presente riesgo, minimizando su probabilidad de materialización, el mismo se mitiga para la vigencia 2019. </t>
  </si>
  <si>
    <t xml:space="preserve">Verificación a diciembre de 2019: Se verificó para las seis auditorias terminadas en el tercer cuatrimestre de 2019  los informes finales fueron remitidos a los sujetos  de control  respectivo  en los términos establecidos en la Resolución No 026 de 2019, tal como consta  en las Actas de Comité Técnico No  Comité Técnico No 47 se septiembre 20,  No 46 de septiembre 19,   No  52 de octubre 8, No 54  de octubre 16, , No 53 de  15 de octubre , No 63 de noviembre  22.  
Igualmente se verificó aleatoriamente  los radicados  SIGESPRO 3-2019-31667, 3-2019-28871,3-2019-28875,3-2019-31698, Y  3-2019-30959-. los cuales dan cuenta del traslado oportuno de los hallazgos fiscales a la Dirección de Responsabilidad Fiscal. 
Se Verifico igualmente, que en el Comité Técnico No 60 de noviembre 12 se decidió el archivo de la situación analizada como posible Proceso Administrativo Sancionatorio.  </t>
  </si>
  <si>
    <t xml:space="preserve">Verificación a diciembre de 2019: Revisado el memorando No. 2-2019-19451 de fecha 2019-09-10 se evidencia el envió  del informe final de la auditoria de Regularidad Código No.7 el mismo se encuentra dentro de los términos para su remisión, lo anterior cumpliendo con el procedimiento vigente. </t>
  </si>
  <si>
    <t xml:space="preserve">Auditoría de Desempeño cód.223 - Unidad Administrativa Especial de Servicios Públicos - UAESP
Fecha terminación fase de informe: 24/09/2019
Fecha remisión Informe Final: 16/09/2019
Auditoría de Regularidad cód.179 - Aguas de Bogotá S.A. E.S.P
Fecha terminación fase de informe: 23/10/2019
Fecha remisión Informe Final: 22/10/2019
Auditoría de Regularidad cód.175 - Caudales de Colombia S.A. E.S.P
Fecha terminación fase de informe: 16/09/2019
Fecha remisión Informe Final: 12/09/2019
Auditoría de Desempeño cód.177 - Empresa de Acueducto, Alcantarillado de Bogotá, EAB - E.S.P 
Fecha terminación fase de informe: 30/09/2019
Fecha remisión Informe Final: 30/09/2019
Auditoría de Regularidad cód.181 - Compañía Colombiana de Servicios de Valor Agregado y Telemático S.A. ESP - COLVATEL S.A E.S.P
Fecha terminación fase de informe: 22/11/2019
Fecha remisión Informe Final: 22/11/2019
Auditoría de Desempeño cód.182 - Unidad Administrativa Especial de Servicios Públicos - UAESP
Fecha terminación fase de informe: 31/12/2019
Fecha remisión Informe Final: 19/12/2019
Auditoría de Desempeño cód.180 - Grupo Energía de Bogotá S.A. E.S.P. GEB S.A. E.S.P
Fecha terminación fase de informe: 20/12/2019
Fecha remisión Informe Final: 16/12/2019
Auditoría de Desempeño cód.184 - Compañía de Distribución y Comercialización de Energía-Codensa S.A. ESP 
Fecha terminación fase de informe: 20/12/2019
Fecha remisión Informe Final: 17/12/2019
Auditoría de Desempeño  cód.185 - Empresa de Telecomunicaciones de Bogotá S.A. E.S.P. -ETB
Fecha terminación fase de informe: 13/12/2019
Fecha remisión Informe Final: 13/12/2019
Auditoría de Desempeño cód.225 - Aguas de Bogotá S.A. E.S.P 
Fecha terminación fase de informe: 27/12/2019
Fecha remisión Informe Final: 23/12/2019
Auditoría de Desempeño cód.186 - Empresa de Acueducto, Alcantarillado de Bogotá, EAB - E.S.P
Fecha terminación fase de informe: 31/12/2019
Fecha remisión Informe Final: 23/12/2019
Visita Fiscal cód.522 - Compañía Colombiana de Servicios de Valor Agregado y Telemático S.A. ESP - COLVATEL S.A E.S.P
Fecha terminación fase de informe: 16/12/2019
Fecha remisión Informe Final: 16/12/2019
Visita Fiscal cód.523 - Compañía Colombiana de Servicios de Valor Agregado y Telemático S.A. ESP - COLVATEL S.A E.S.P
Fecha terminación fase de informe: 16/12/2019
Fecha remisión Informe Final: 16/12/2019
Teniendo en cuenta que a lo largo del año se adelantó la actividad establecida para el presente riesgo, minimizando su probabilidad de materialización, el mismo se mitiga para la vigencia 2019.  </t>
  </si>
  <si>
    <t xml:space="preserve">Verificación a diciembre de 2019: Revisado el memorando No. 2-2019-20519 de fecha 2019-09-23 se evidencia el envió del informe final de la auditoria de Desempeño Código No. 68 el mismo se encuentra dentro de los términos para su remisión, lo anterior cumpliendo con el procedimiento vigente.  
Revisado el memorando No. 2-2019-20343 de fecha 2019-09-20 se evidencia el envió del informe final de la auditoria de Desempeño Código No. 69 el mismo se encuentra dentro de los términos para su remisión, lo anterior cumpliendo con el procedimiento vigente.  
Revisado el memorando No. 2-2019-20272 de fecha 2019-09-20 se evidencia el envió del informe final de la auditoria de Desempeño Código No. 70 el mismo se encuentra dentro de los términos para su remisión, lo anterior cumpliendo con el procedimiento vigente.  
Revisado el memorando No. 2-2019-19785 de fecha 2019-09-16 se evidencia el envió del informe final de la auditoria de Desempeño Código No. 71 el mismo se encuentra dentro de los términos para su remisión, lo anterior cumpliendo con el procedimiento vigente.  
Revisado el memorando No. 2-2019-26184 de fecha 2019-09-16 se evidencia el envió del informe final de la auditoria de Regularidad Código No. 72 el mismo se encuentra dentro de los términos para su remisión, lo anterior cumpliendo con el procedimiento vigente.  
Revisado el memorando No. 2-2019-25339 de fecha 2019-12-05 se evidencia el envió del informe final de la auditoria de Desempeño Código No. 73 el mismo se encuentra dentro de los términos para su remisión, lo anterior cumpliendo con el procedimiento vigente.  
Revisado el memorando No. 2-2019-26572 de fecha 2019-12-20 se evidencia el envió del informe final de la auditoria de Desempeño Código No. 74 el mismo se encuentra dentro de los términos para su remisión, lo anterior cumpliendo con el procedimiento vigente.  
Revisado el memorando No. 2-2019-26268 de fecha 2019-12-17 se evidencia el envió del informe final de la auditoria de Desempeño Código No. 75 el mismo se encuentra dentro de los términos para su remisión, lo anterior cumpliendo con el procedimiento vigente.  
Revisado el memorando No. 2-2019-26436 de fecha 2019-12-19 se evidencia el envió del informe final de la auditoria de Desempeño Código No. 76 el mismo se encuentra dentro de los términos para su remisión, lo anterior cumpliendo con el procedimiento vigente.
Teniendo en cuenta que a lo largo del año se adelantó la actividad establecida para el presente riesgo, minimizando su probabilidad de materialización, el mismo se mitiga para la vigencia 2019. </t>
  </si>
  <si>
    <t xml:space="preserve">100%
</t>
  </si>
  <si>
    <t xml:space="preserve">De acuerdo con las Actas de Comité Técnico evidenciadas, los hallazgos incluidos en los cinco (5) informes finales aprobados, producto de las auditorías terminadas en el segundo cuatrimestre de 2019, cumplen con los elementos de condición, criterio, causa y efecto, como se observa:
Verificación a diciembre de 2019: Se evidenciaron los memorandos de comunicación de los informes finales de las auditorías terminadas en el tercer cuatrimestre de 2019, verificando que los mismos se remitieran a los sujetos de control de acuerdo a las fechas de la fase de informe incluidas en los memorandos de asignación, como se observa a continuación:
Auditoría de Desempeño cód.14 - Departamento Administrativo de la Defensoría del Espacio Público DADEP
Fecha terminación fase de informe: 24/09/2019
Fecha remisión Informe Final: 20/09/2019
Auditoría de Regularidad cód.15 - Secretaría General de la Alcaldía Mayor de Bogotá D.C
Fecha terminación fase de informe: 20/12/2019
Fecha remisión Informe Final: 17/12/2019
Auditoría de Regularidad cód.16 - Departamento Administrativo del Servicio Civil Distrital DASCD
Fecha terminación fase de informe: 07/11/2019
Fecha remisión Informe Final: 06/11/2019
Auditoría de Desempeño cód.17 - Secretaría General de la Alcaldía Mayor de Bogotá D.C
Fecha terminación fase de informe: 20/12/2019
Fecha remisión Informe Final: 16/12/2019
Auditoría de Desempeño cód.18 - Secretaría Distrital de Gobierno 
Fecha terminación fase de informe: 18/11/2019
Fecha remisión Informe Final: 12/11/2019
Visita Fiscal cód. 520 - Departamento Administrativo de la Defensoría del Espacio Público DADEP
Fecha terminación fase de informe: 20/12/2019
Fecha remisión Informe Final: 18/12/2019
Visita Fiscal cód. 521 - Secretaría General de la Alcaldía Mayor de Bogotá D.C
Fecha terminación fase de informe: 24/12/2019
Fecha remisión Informe Final: 18/12/2019
Teniendo en cuenta que a lo largo del año se adelantó la actividad establecida para el presente riesgo, minimizando su probabilidad de materialización, el mismo se mitiga para la vigencia 2019.  </t>
  </si>
  <si>
    <t xml:space="preserve">Verificación a diciembre de 2019:  Revisado el memorando No. 2-2019-21670 de fecha 2019-10-10 se evidencia el envió  del informe final de la auditoria de Desempeño Código No.3 el mismo se encuentra dentro de los términos para su remisión, lo anterior cumpliendo con el procedimiento vigente. 
Revisado el memorando No. 2-2019-25889 de fecha 2019-12-12 se evidencia el envió  del informe final de la auditoria de Desempeño Código No.4 el mismo se encuentra dentro de los términos para su remisión, lo anterior cumpliendo con el procedimiento vigente. 
Teniendo en cuenta que a lo largo del año se adelantó la actividad establecida para el presente riesgo, minimizando su probabilidad de materialización, el mismo se mitiga para la vigencia 2019. </t>
  </si>
  <si>
    <t xml:space="preserve">Acta de comité técnico No 25 de fecha 6 de Junio de 2019 de la auditoria de Regularidad No. 209 al IDRD, cuyo objetivo es, validar Observaciones en el informe preliminar, se encuentra que se analizan las observaciones y como resultado quedan 34 Observaciones Administrativas, se plasma en dicha acta la caracterización del producto que cumplen con los características   de criterio condición causa y efecto.
Acta No 27 del 18-06-19. Cuyo objetivo es Validar el informe Final de la auditoria Regularidad código No. 209, ante el IRD PAD 2019. Se encuentra 34 Hallazgos Administrativos, se analiza y plasma en dicha acta la caracterización del producto que cumplen con criterio, condición, causa y efecto.
Acta No. 28 del 26 de Junio de 2019, Validar informe preliminar ante la FUGA Fundación Gilberto Álzate Avendaño. Se encuentra 15 observaciones Verificación a diciembre de 2019: Desempeño IDARTES cód.. 210 con Memorando de asignación No 3-2019-30181 del 08-10-2019 cuya Fecha inicio es  10-10-2019 y terminación el día 31-12-2019 .
La auditoria de regularidad No. 212 cuyo objetivo es: "Presentar y aprobar el informe final, como resultado de la Auditoría de Regularidad adelantada, ante la ORQUESTA FILARMÓNICA DE BOGOTA — OFB. PAD 2019, vigencia 2018, Código 212",  cuya fecha de inicio es 2-07-2019 y termina el 12-09-2019
Regular Canal Capital cód.. 215 con Memorando de asignación No 3-2019-24873 del 28-08-2019 cuya Fecha inicio es  29 de agosto de2019 y terminación el día 23-12-2019 
Desempeño IDPC cód.. 216 con Memorando de asignación No 3-2019-27054 del 12-09-2019 cuya Fecha inicio es  13-09-2019 y terminación el día 10-12-2019 
Desempeño IDRD cód.. 217 con Memorando de asignación No 3-2019-28881 del 26-09-2019 cuya Fecha inicio es  27-09-2019 y terminación el día 31-12-2019 
Se evidencia que las auditorias fueron realizadas en los tiempos estipulados en la planeación y revelados en el memorando de asignación al grupo Auditor.
</t>
  </si>
  <si>
    <t xml:space="preserve">Verificación a diciembre de 2019: Al verificar el cumplimiento de los términos establecidos en los procedimientos para cualquier actuación en desarrollo del proceso auditor, se informa que:   
 La Auditoría de Desempeño al Instituto Distrital de Turismo I.D.T., Código 201,   con memorando de asignación SIGESPRO No.3-2019-18615 del 25-06-2019  donde se encuentran las fechas de inicio el 27 de junio del 2019 y finalización el 24 de Septiembre de 2019,   Acta  de Comité Técnico No. 41  del 6-09-2019 Aprobación Informe Preliminar y acta  de Comité Técnico No. 42 del 17-09-2019,  Aprobación Informe Final de la  Auditoría, observados los tiempos programados, se evidencia que esta Auditoria se llevó a cabo en cumplimiento de los plazos plasmados en el memorando de asignación. 
 La Auditoría de Desempeño al Instituto para la Economía Social IPES, Código 202,  que con memorando de asignación SIGESPRO No.3-2019-21264 del 18-07-2019  donde se encuentran las fechas de inicio el 22 de julio del 2019 y finalización el 9 de Octubre de 2019,   Acta  de Comité Técnico No.  43 de 24-09-2019 Aprobación Informe Preliminar y acta  de Comité Técnico No. 47  del 02-10-2019,  Aprobación Informe Final de la  Auditoría, observados los tiempos programados se evidencia que esta se llevó a cabo en cumplimiento de los plazos plasmados en el memorando de asignación 
 La Auditoría de Desempeño  de la Secretaria Distrital de Desarrollo Económico -SDDE, Código 203,  que con memorando de asignación SIGESPRO No.3-2019-21269 del 18-07-2019,  se encuentran las fechas de inicio el 22 de julio del 2019 y finalización el 9 de Octubre de 2019,   Acta  de Comité Técnico No.  44 de 24-09-2019 Aprobación Informe Preliminar y acta de Comité Técnico No. 45 de 02-10-2019, Aprobación Informe Final de la Auditoría, observados los tiempos programados se evidencia que esta se llevó a cabo en cumplimiento de los plazos plasmados en el memorando de asignación. 
 La Auditoría de Desempeño al Instituto Distrital de Turismo I.D.T  Código 204,  que con memorando de asignación SIGESPRO No.3-2019-28419 del 23-09-2019  donde se encuentran las fechas de inicio el 25 de Septiembre del 2019 y finalización el 23 de Diciembre de 2019,   Actas  de Comité Técnico No.  54 del 5-12-2019 Aprobación Informe Preliminar, observados los tiempos programados se evidencia que esta se llevó a cabo en cumplimiento de los plazos plasmados en el memorando de asignación. 
 La Auditoría de Desempeño a la Secretaria Distrital de Desarrollo Económico -SDDE Código 206  que con memorando de asignación SIGESPRO No.3-2019-30606 del 10-10-2019  donde se encuentran las fechas de inicio el 10 de Octubre del 2019 y finalización el 31 de Diciembre de 2019,   Actas  de Comité Técnico No.  55 del 10-12-2019 Aprobación Informe Preliminar,  observados los tiempos programados se evidencia que esta se llevó a cabo en cumplimiento de los plazos plasmados en el memorando de asignación 
 La Auditoría de Desempeño al Instituto para la economía social IPES Código 205  que con memorando de asignación SIGESPRO No.3-2019-30608 del 10-10-2019  donde se encuentran las fechas de inicio el 10 de Octubre del 2019 y finalización el 31 de Diciembre de 2019,   Actas  de Comité Técnico No.  56 del 12-12-2019 Aprobación Informe Preliminar,  observados los tiempos programados se evidencia que esta se llevó a cabo en cumplimiento de los plazos plasmados en el memorando de asignación 
  la fecha del cierre de la vigencia 2019 se realizaron las siguientes auditorías a las cuales se les reviso que cumplieran términos:
Auditoría No, 204, con fecha de inicio, 25 de septiembre y fecha de cierre 23 de diciembre de 2019 ,se observó que  el grupo auditor presento el informe final el día 18 diciembre 2019 reportado con el Sigespro 2-2019-26389 cumpliendo términos.
Auditorias No. 205, con fecha de inicio 10 de octubre y fecha de cierre 31 de diciembre de 2019, se observó que  el grupo auditor presento el informe final el día 20 diciembre 2019  reportado con el Sigespro 2-2019-26575 cumpliendo términos.
Auditorias No. 206, con fecha de inicio 10 de octubre y fecha de cierre 31 de diciembre de 2019, se observó que  el grupo auditor presento el informe final el día 20 diciembre 2019  reportado con el Sigespro 2-2019-26576 cumpliendo términos.
Que se encuentran publicadas en el módulo de trazabilidad: 
https://web.powerapps.com/webplayer/app?appId=%2fproviders%2fMicrosoft.PowerApps%2fapps%2f2469de9d-db06-4b70-9152-e7316273ff38.
Por lo tanto la acción se cumplió al 100% quedando mitigada. </t>
  </si>
  <si>
    <t>Verificación a diciembre de 2019: Acta Comité No. 35 del 20-09-2019 aprobación Informe Final de la  Auditoría Desempeño Secretaría Distrital de Integración Social Código No. 57,  que fue notificada mediante memorando de asignación No. 3-2019-19149 del 27-06-2019 y cuyas fechas de ejecución están entre el 28 de Junio-2019 al 25 de Septiembre del 2019, se encuentra ejecutada dentro de los tiempos establecidos en su planeación.
Acta Comité No. 36 del 20-09-2019 aprobación Informe Final Auditoría Desempeño ante la SDIS Código 58, que fue notificada mediante memorando de asignación No. 3-2019-19143 del 27-06-2019 y cuyas fechas de ejecución están entre el 28 de Junio-2019 al 25 de Septiembre del 2019, se encuentra ejecutada dentro de los tiempos establecidos en su planeación.
Acta Comité No. 37 del 20-09-2019 aprobación Informe Final Auditoría de Desempeño IDIPRON Código 59, que fue notificada mediante memorando de asignación No. 3-2019-20517 del 11-07-2019 y cuyas fechas de ejecución están entre el 15 de Julio-2019 al 25 de Septiembre del 2019, se encuentra ejecutada dentro de los tiempos establecidos en su planeación.</t>
  </si>
  <si>
    <t xml:space="preserve">Verificación a diciembre de 2019: Revisado el memorando No. 2-2019-19451 de fecha 2019-09-10 se evidencia el envió  del informe final de la auditoria de Regularidad Código No.7 el mismo se encuentra dentro de los términos para su remisión, lo anterior cumpliendo con el procedimiento vigente. 
Revisado el memorando No. 2-2019-26637 de fecha 2019-12-23 se evidencia el envió  del informe final de la auditoria de Desempeño  Código No.8 el mismo se encuentra dentro de los términos para su remisión, lo anterior cumpliendo con el procedimiento vigente. 
Teniendo en cuenta que a lo largo del año se adelantó la actividad establecida para el presente riesgo, minimizando su probabilidad de materialización, el mismo se mitiga para la vigencia 2019. </t>
  </si>
  <si>
    <t xml:space="preserve">Se verificó las Actas de Comité Técnico realizadas con el   objetivo de revisar y aprobar de forma y de fondo el informe final de las siguientes auditorias: 
N°14, De regularidad ante la Secretaria Distrital de Seguridad, del 17 de junio 2019:20 hallazgos.
N°18 de Desempeño, ante la Unidad Administrativa Especial Cuerpo Oficial de Bomberos: 4 hallazgos.
Verificación a diciembre de 2019: En cumplimiento  de verificación a este Mapa de Riesgos se pudo establecer que  la Dirección de Seguridad, Convivencia y Justicia durante el último cuatrimestre, a diciembre 30 de 2019, realizó los informes  Finales  de la Visita de Control Fiscal N°515;  aprobado mediante acta de comité técnico No. 24 de 12 de septiembre de 2019; Informe Final de la Auditoría de Desempeño No. 163 aprobado mediante acta de comité técnico No.  25 de 17 de septiembre de 2019; Informe Final de la Auditoría de Desempeño No. 162  aprobado mediante acta de comité técnico No. 28 de 15 de octubre de 2019; Informe Final de la Auditoría de Desempeño No. 165 aprobado mediante acta de comité técnico No. 33 de 18 de diciembre de 2019; y  el Informe Final de la Auditoría de Desempeño No. 166 aprobado mediante acta de comité técnico No. 32 de 16 de diciembre de 2019.  En cada una de las actas relacionadas esta auditoria constató  el cumplimiento de los términos establecidos en los procedimientos para todas las  actuaciones   desarrolladas por el equipo auditor durante este periodo.               </t>
  </si>
  <si>
    <t>3er Seguimiento (Septiembre-Diciembre):  La SPRF con las siete (7) Gerencias,  han presentado seguimiento y resultados de la gestión a el Director de Responsabilidad Fiscal y Jurisdicción Coactiva en cuanto a: 
1.La gestión del plan de contingencia para evitar la prescripción en los procesos de la vigencia 2014. 
2. Cumplimiento de terminos en los PRF para evitar La inactividad procesal. 
3. Carga laborar y cumplimiento de términos. 
En el seguimiento a las actividades para el 3er cuatimestre, se llevaron a cabo dos (2) reuniones de trabajo bimensual así: Reunión bimensual actividad Mapa de Riesgos vigencia 2019 - Seguimiento PRF, reunión soportada con el Acta No.04 - DRFJC del 02-09-2019. Segunda reunión de trabajo del 08-11-2019, soportada con el Acta No.05 - DRFJC, las anteriores actas, reposan en el archivo de la DRFJC.
Las anteriores reuniones de trabajo con los Gerentes,  evidencian el seguimiento a cada uno de los 3 items de esta actividad del Mapa de Riesgos, igualmente se continua impartiendo instrucciones para continuar con esta efectividad al culminar el año, dado que el número de seguimientos es acumulativo, se denota que se llevaron a cabo 2 seguimientos en el primer cuatrimestre, 8 en el segundo y 2 en el tercer cuatrimestre, lo que determina en la formula, el avance porcentual del indicador: (2+8+2)*100/6 =200%, para un cumpliento satisfactorio</t>
  </si>
  <si>
    <t>Verificación tercer cuatrimestre 2019: Se evidencia que se ejecutaron las acciones propuestas para mitigar el riesgo en razòn a que se evidenció el cumplimiento en el seguimiento para cada semestre, con reuniones de trabajo soportadas con sus respectivas actas de trabajo Nos. 02 del 23 de abril de 2019 y 04 del 1 de agosto de 2019.                                                         .
La eficacia de las acciones implementadas permitió controlar y mitigar éste riesgo, durante la vigencia 2019.</t>
  </si>
  <si>
    <t>Gestión Jurídica: 
Se revisa y verifica el cumplimiento de las actuaciones de auditoría que incluye, Informes de auditoría, Hallazgos, Beneficios de control fiscal, en cumplimiento de los Procedimientos del Proceso de Vigilancia y control  las cuales se han realizado dentro de los Términos y se registra en Acta de Comité Técnico de la 1 a la 18  de la vigencia 2019 y en los Tableros de control de cada auditoría.</t>
  </si>
  <si>
    <t>la actividad de control se cumplio al 30 de agosto de 2019, de acuerdo con el informe elaborado por la Oficina de Cotron Interno</t>
  </si>
  <si>
    <t>Monitoreo 17-12-2019
Para los meses de septiembre a diciembre, el comité de conciliación tiene programado de acuerdo con su reglamento, estudiar las actuales políticas de prevención del daño antijurídico el próximo 18 de diciembre, para decidir si las mantiene o si habrá cambios.  Lo anterior, sustentado en el  informe de Control Interno  de Seguimiento al Mapa de Riesgos Institucional, Mayo – Agosto de 2019, socializado en el mes de septiembre de 2019 y en el Informe de tutelas y demandas revisado por dicho Comité, en sesión del 22 de noviembre de 2019 – Acta No. 22.
Así mismo, se tiene programado que el Comité estudie la solicitud efectuada por la Secretaria Técnica del Proceso de Vigilancia y Control a la Gestión Fiscal – PVCGF (memorando No. 3-2019-35334 del 25 de noviembre de 2019), relacionada con la procedibilidad de excluir las políticas de prevención del daño antijurídico 6 y 8, que dieron origen a los riesgos anticorrupción de tipo antijurídico relacionados con dichas políticas.</t>
  </si>
  <si>
    <t>Verificación tercer cuatrimestre 2019:         Se evidenció que la Oficina Juridica proyecto documento de las politicas de prevención del daño antijuiridico y defensa litigiosa de la Entidad para ser presentado al comité de conciliación que se llevó a cabo el día 18 de diciembre, a sí mismo se evidenció que se llevará al comite la solicitud  realizada por la dicrectora de Planeación mediante memorando 3-2019-355334 del 25 de noviembre de 2019, en el cual solicita excluir    las políticas de prevención del daño antijurídico 6 y 8, que dieron origen a los riesgos anticorrupción de tipo antijurídico relacionados con dichas políticas.   De acuerdo a entrevista con la Secretaria Técnica del Comité de Conciliación, se informó que en el comité se decidió confirmar las políticas vigentes y negar la solicitud de la Dirección de Planeación y el acta se encuentra para firmas.                                                                      La eficacia de las acciones implementadas permitió controlar y mitigar éste riesgo, durante la vigencia 2019</t>
  </si>
  <si>
    <t xml:space="preserve"> Verificación (1)
 Verificación tercer cuatrimestre 2019:         Se evidenció que la Oficina Asesora Juridíca proyectó documento de las politicas de prevención del daño antijuiridico y defensa litigiosa de la Entidad para ser presentado al comité de conciliación que se llevó a cabo el día 18 de diciembre, a sí mismo se evidenció que se llevara al comite la solicitud   realizada por la dicrectora de Palneación mediante memorando 3-2019-355334 del 25 de noviembre de 2019, en el  cual solicita excluir    las políticas de prevención del daño antijurídico 6 y 8, que dieron origen a los riesgos anticorrupción de tipo antijurídico relacionados con dichas políticas.                                                                        La eficacia de las acciones implementadas permitió controlar y mitigar éste riesgo, durante la vigencia 2019
</t>
  </si>
  <si>
    <t xml:space="preserve">Seguimiento a 30 de diciembre: No aplica medición para este periodo, dado que se cumplió con el 100% de la acción el segundo cuatrimestre de la presente vigencia. </t>
  </si>
  <si>
    <t>La dependencia indica que No aplica medición para este periodo, dado que se cumplió con el 100% de la acción el segundo cuatrimestre de la presente vigencia, esto lo constató la Oficina de Control Interno y en conclusión el riesgo se da por cerrado.</t>
  </si>
  <si>
    <t xml:space="preserve">Seguimiento diciembre 31/2019: La Dirección de TIC gerenció de manera eficiente durante la vigencia 2019 el proyecto de inversión 1194 para el Fortalecimiento de  la Infraestructura de Tecnologías de la Información y las Comunicaciones de la Contraloría de Bogotá D.C, ejecutándose de acuerdo a la programación establecida en el PAAC y enviando oportunamente las solicitudes de contratación  a la Dirección de Administrativa y Financiera para su respectivo trámite. El proyecto tuvo una asignación presupuestal para su dos metas de   $ 2.625.808.000 alcanzándose una ejecución de $$ 2.500.174.582  equivalente al 95%; respecto a los puntos de inversión, de los 41  programados, la Dirección de TIC envió oportunamente la totalidad de la documentación requerida y se ejecutaron 40 equivalente al  98%, el punto de inversión relacionado con la contratación del servicio electrónico de correo certificado, a pesar de ser radicado y tramitado oportunamente por la Dirección de TIC y la DAF, no fué adjudicado, debido a que fué declarado desierto al presentarse un único proponente que no cumplió con los requisitos. </t>
  </si>
  <si>
    <t xml:space="preserve">Verificación diciembre 2019: 
Se constató que con rad. 3-2019-29582  del 02/10/2019, la Dirección de Tic efectuó la solicitud de Contratación “Contratar el servicio de correo electrónico certificado con trazabilidad para la Contraloría de Bogotá de acuerdo a las especificaciones técnicas”, esta solicitud fue atendida con el  Proceso de Mínima Cuantía No. CB-PMIC-026-2019 de la Meta 1 del proyecto 1194; no obstante, este proceso fue declarado desierto mediante Resolución No.3190 de diciembre del 2019, teniendo en cuenta que ningún oferente resultó habilitado luego de surtida la etapa de verificación de los requisitos, por no cumplir con las condiciones consignadas en la invitación pública.
Por lo anterior se verificó en el cuadro control de ejecución presupuestal del proyecto 1194 que tuvo una asignación presupuestal de   $ 2.625.808.000, de los cuales ejecutó el 95%; respecto a los puntos de inversión, se observó que se ejecutaron 40  de los 41  programados, equivalente al  98% de lo programado. Es de anotar  que la Dirección de TIC envió oportunamente la totalidad de la documentación requerida para adelantar los procesos contractuales de los 41 puntos de inversión. 
Por lo descrito el riesgo se considera controlado.
</t>
  </si>
  <si>
    <t xml:space="preserve">Seguimiento diciembre 2019:
Gestión de capacitación: Como se indicó en el seguimiento a agosto, la acción de formación sobre “El cuidado de lo público y las consecuencias que trae el no cumplimiento de los deberes como servidor público”, se realizó el 31 de mayo.
Seguridad lógica de acceso a SI: Con la elaboración del informe a diciembre 31 se completan los 4 informes programados para esta vigencia sobre la seguridad lógica de acceso a los sistemas SIVICOSF, SIGESPRO y PREFIS.
Durante este periodo no se reportaron incidentes de seguridad relacionados con la extracción o alteración de información de las bases de dato, que afecten la confiabilidad de la información.
</t>
  </si>
  <si>
    <t xml:space="preserve">Verificación diciembre 2019: 
La actividad de capacitación sobre "El cuidado de lo público y las consecuencias que trae el no cumplimiento de los deberes como servidor público” fue realizada el 30/05/2019, en la escuela de Capacitación de la Contraloría
Respecto a la actividad de Revisión periódica de la seguridad lógica de acceso a los sistemas SIVICOF, SIGESPRO y PREFIS, Se constataron los informes sobre la seguridad lógica de los sistemas de información SIGESPRO. SIVICOF y PREFIS, de los meses de octubre a diciembre en ninguno de ellos se presentaron incidencias. Estos informes fueron presentados en diciembre mediante correo institucional al Subdirector de Gestión de Información y reposan en la carpeta compartida de la Dirección de TIC. 
Dado que se ha dado cumplimiento a las acciones propuestas para controlar el riesgo este se considera mitigado </t>
  </si>
  <si>
    <t>El área del almacén registró de manera oportuna en ARANDA 298 casos referentes a los errores e inconsistencias en los reportes de información que generó el modulo SAE/SAI. Reportes que se evidencian en el informe: CASOS REPORTADOS MESA DE SERVICIO SAE-SAI  (De enero 1 de 2019 a Diciembre 10 de 2019).</t>
  </si>
  <si>
    <t>Se realizaron 298 solicitudes para corrección de errores en los módulos SAE y SAI, reportados a la mesa de servicio desde el 1 de enero al 10 de diciembre de 2019, a las cuales se les dio solución A 290 de acuerdo con el reporte, especialmente por errores en la parametrización de los módulos de registro de información de almacén e inventarios.</t>
  </si>
  <si>
    <t>De los reportes realizados en ARANDA, el área de las TICS dio respuesta a 290 requerimientos. Con el fin de que la información registrada en el módulo SAE/SAI sea completa y confiable.</t>
  </si>
  <si>
    <t>Desde marzo hasta septiembre de 2019 se realizó la toma física de inventarios, en la cual se realizó la correspondiente actualización. De la misma manera se realizaron las conciliaciones de saldos entre las áreas de Contabilidad y Almacén e Inventarios de enero a noviembre de 2019, donde no se presentan diferencias.</t>
  </si>
  <si>
    <t xml:space="preserve"> Seguimiento con corte a Diciembre: La Directora Técnica de Planeación como responsable de la acción y autoridad máxima, de manera oportuna y para prevenir de manera confiable, ejecutó siete (7) de las siete (7) actividades programadas en el cronograma de trabajo, teniendo como evidencia lo formulado en plan de trabajo que reposa en la Dirección de Planeación. Las actividades realizadas fueron: 1. Elaborar presentación sobre la estructura, bondades y beneficios del SIG en la entidad; 2. Sensibilizar a los procesos del SIG como preparación de la Auditoria Interna y Externa del SIG: en sitio y a través de canales de comunicación E-Card, Noticontrol, Video Informativo y Plegables; 3. Realizar la Revisión por la Dirección; 4. Comunicar a los procesos del SIG la visita de seguimiento al SGC, por parte de la firma certificadora; 5.Apoyar al desarrollo de la Auditoria Externa en cada uno de los procesos del SIG (facilitadores); 6.Socializar el informe de Auditoria Externa de Calidad a los Responsables de Procesos e indicar las directrices para el análisis de las Oportunidades de Mejora resultantes de la Auditoria; 7. Revisar la información documentada del SIG que asegure su conveniencia y adecuación para cumplir los requisitos del Sistema y la normatividad vigente presentando una programación para toda la vigencia, a la fecha se registra un cumplimiento del 100%.</t>
  </si>
  <si>
    <t>Se han elaborado once (11) conciliaciones (una por mes), de las doce (12) programadas.</t>
  </si>
  <si>
    <t>Toma fisica EFECTUADA II Semestre SI</t>
  </si>
  <si>
    <t xml:space="preserve">De acuerdo con el seguimiento por medio de visita de control interno y verificación personal, al funcionario encargado, se observó que al momento de realizar transacciones en SAE/SAI se presentan diferentes errores como son diferencia en saldos debito/crédito, el documento no graba en el sistema o lo que imprime no coincide con lo registrado en el comprobante, al gravar salto del número de comprobante de ingreso a almacén sin respetar la numeración consecutiva, duplicidad de comprobantes de traslado entre funcionarios, sin embargo, almacén realiza conciliaciones manuales para garantizar la calidad de la información, mientras solucionan los errores el área de TICS.   
Además, desde marzo hasta septiembre de 2019 se realizó la toma física de inventarios, en la cual se realizó la correspondiente actualización y determinación de faltantes y sobrantes. De la misma manera, se realizaron las conciliaciones de saldos entre las áreas de Contabilidad y Almacén e Inventarios de enero a noviembre de 2019, donde no se presentan diferencias.
Durante el periodo se han implementado acciones que han mitigado este riesgo para el 2019, sin embargo, se siguen presentando errores mes a mes en el sistema de Almacén e inventarios, situación que implica el desgaste del talento humano en su trámite y corrección.
</t>
  </si>
  <si>
    <t>Además, desde marzo hasta septiembre de 2019 se realizó la toma física de inventarios, en la cual se realizó la correspondiente actualización y determinación de faltantes y sobrantes. De la misma manera, se realizaron las conciliaciones de saldos entre las áreas de Contabilidad y Almacén e Inventarios de enero a noviembre de 2019, donde no se presentan diferencias.</t>
  </si>
  <si>
    <t xml:space="preserve">Seguimiento Diciembre de 2019: 
Trimestralmente se envia la circular de cierre contable mediante E-CARD, el oficio de cierre contable con corte a septiembre de 2019 corresponde al número de radicado 3-2019-29262 de 30 de septiembre de 2019.
Los estados financieros se han emitido mensualmente hasta el mes de octubre de 2019 y se encuentran en la página de la contraloría de Bogotá y en la tabla de retención documental de la subdirección financiera 
Se han informado las inconsistencias presentadas en los aplicativos que se manejan en la subdirección financiera (modulos SAE/SAI, LIMAY y OPGET) mediante correos a los ingenieros Sergio Alfonso Rodriguez y Diana Giselle Caro Moreno </t>
  </si>
  <si>
    <t>Mediante la comunicación 3-2019-29262 del 30-09-2019, se solicita a las dependencias, la remisión de la información para elaborar los estados financieros a esa fecha, además constantemente se hacen estas solicitudes por el noticontrol y correos a los funcionarios, incluso se envio la comunicación 3-2019-37934 del 17-12-2019, sobre las instrucciones del cierre contable anual. En la página web de la Contraloría se encuentran publicados los estados financieros hasta octubre de 2019, igualmente la ejecución presupuestal. Los errores presentados en los módulos de almacén SAE-SAI, fueron corregidos dentro del periodo.</t>
  </si>
  <si>
    <t xml:space="preserve">Verificación a diciembre 12 de 2019:
Se evidencia en los memorandos 3-2019-34303, 3-2019-34295, mediante los cuales la Subdirección de Contratos realizó  la devolución de estudios previos y la necesidad para los ajustes respectivos. </t>
  </si>
  <si>
    <t>De acuerdo con el seguimiento por medio de visita de control interno y verificación personal, se revisaron los siguientes memorandos:
 Memorando 3-2019-34303 de 2019-11-14 cuyo asunto fue “solicitud ajuste estudios previos”, por parte de la  Subdirección de Contratos, con el fin de iniciar procesos de contratación conforme a la normatividad que le sea aplicable y cuyo objeto correspondió a “ Adquisición de tres (3) suscripciones por un (1) año del diario: El Espectador, para la Oficina Asesora de Comunicaciones, Despacho del Contralor y Despacho del Contralor Auxiliar” señalando dentro del mismo que el proceso se encuentra en trámite y se realizan observaciones para los ajustes respectivos.</t>
  </si>
  <si>
    <t>Acta reunion</t>
  </si>
  <si>
    <t xml:space="preserve">Seguimiento Diciembre de 2019:
Mediante correo institucional con fecha 29 de marzo de 2019 a través del memorando firmado por el Dr. Carlos Eduardo Maldonado Granados - Director Administrativo y Financiero (E), se circularizo el comunicado referente al cumplimiento de  las normas legales vigentes en los temas de contratación para dar cumplimiento a los cronogramas establecidos en el Plan Anual de Adquisiciones - 2019 con cargo a los rubros presupuestales de los proyectos de inversión y funcionamiento con el fin de llevar a cabo los respectivos contratos. 
Así mismo mediante memorando Nº 3-2019-17117 de abril 22 de 2019 el  Dr. Carlos Eduardo Maldonado Granados - Director Administrativo y Financiero (E), solicito a la Subdirectora de Servicios Genrales Dr.a  MArgarita Forero M., solicita la radicación de las necesidades para la contratación conforme a el cronograma establecido en el Plan de Adquisiciones </t>
  </si>
  <si>
    <t xml:space="preserve">Con el Propósito de evitar que la ejecución de los contratos del proyecto 1196, se hiciera en el último cuatrimestre, mediante la comunicación 3-2019-12117 del 22-04-2019, el Director Administrativo y Financiero a la Subdirectora de Servicios Generales, con el fin de allegar las necesidades de contratación de los proyectos 1195 y 1196 en forma oportuna. Además, enviaron otra comunicación a todas las dependencias solicitando el cumplimiento de los plazos para las solicitudes consignadas en el Plan Anual de Adquisiciones.  La a ejecución presupuestal a noviembre 30 de 2019, muestra que al Proyecto 1196 referente a Fortalecimiento a la estructura física de la Contraloría de Bogotá, le fue asignado un presupuesto de $909,9 millones, de los cuales se ejecutaron $872,2  millones, para un 95,8/%.  Así mismo, del Proyecto 1195, meta 2 referente al PIGA al cual se le asignaron recursos por $231,4 millones, de los cuales se ejecutaron a noviembre 30 de 2019 $210,4  millones, para un 90,92/%. </t>
  </si>
  <si>
    <t>Verificacion a 10-Dic-2019:
La subdireccion de Servicios Generales realizo al Archivo Central 7 Inspecciones al sistema de agua nebulizada contraloria, sede san cayetano de 7 programados a la fecha de verificacion.
La Subdireccion de Servicios Generales reintegro en el Archivo Central 105 unidades documentales devueltas en calidad de prestamo, cumpliendo con lo establecido en el procedimiento de Prestamos y Consultas, el reglamento de Acceso y los formatos establecidos, especialmente el de la tarjeta de afuera que asegurar el reintegro de la unidad documental en el lugar correcto, de 12 prestamos.</t>
  </si>
  <si>
    <t>Revisado el Formato de Inspección al sistema de agua nebulizada de los depositos del archivo central de la contraloria, ede San Cayetano, se pudo constatar que a la fecha final del periodo de ejecucion (31/12/2019), en conformidad con el mapa de riesgos, se realizaron las 8 inspecciones programadas.                                            En cuanto a las fichas de consulta o praestamo de documento se pudo constatar que durante este cuatrimestre se registraron 127  prestamos, de los cuales 120 cumplieron terminos de devolucion y  105 unidades fueron devueltas; quedando 22 pendientes de devolucion, al interior de las mismas 6 unidades tienen  tiempo indefinido de prestamo pero cuentan con su debida tarjeta Afuera.                                                                         Se contató que para cada uno de los prestamos se elabora la tajeta Afuera. Es de anotar que algunos de los prestamos se solicitan telefonicamente y se atienden  via electronica/scaner.</t>
  </si>
  <si>
    <t xml:space="preserve">Acción Propuesta 1. 
Seguimiento: Se realizaron las siguientes reuniones de trabajo en donde quedó plasmado a través de actas el seguimiento y la retroalimentación de las auditorias:   
- Acta de reunión trabajo de fecha Nº 08 de julio 15 de 2019 en su numeral 02, seguimientos a las actividades realizadas en el PAAI 2019.                
- Acta Nº 11 de reunión  trabajo de fecha  agosto 27 de 2019 en su numeral 02,  seguimiento a actividades establecidas en el PAAI 2019... 
- Acta de reunión trabajo Nº 14 de fecha 08 de noviembre de 2019 en su numeral 02, seguimiento auditorio en curso. Las cuales reposan en la carpeta de la oficina.
Acción Propuesta 2. 
Seguimiento: Se presenta como evidencia acta de reunión trabajo de fecha Nº 10 de agosto 15 de 2019 en su numeral 02, actividades realizadas por la oficina y en el numeral 3, se implementa cuadro de control y el registró de este se encuentra colgado en la carpeta digital Datacontrabog de la oficina de control interno para el periodo 2019
</t>
  </si>
  <si>
    <t>Verificación (1) : Se constató la existencia de  tres reuniones desarrolladas por la Dependencia para el periodo auditado con el objetivo de “… realizar seguimiento a las actividades establecidas en el programa anual de auditorías internas PAAI”… las cuales se encuentran encarpetadas y firmadas  por los asistentes, en conclusión la acción se cumplió al 100% por lo tanto la acción queda Cerrada.                           Verificación (2): Se evidencio que en la carpeta digital interna llamada Datacontrabog que se encuentra en la intranet se encuentra tablero de control adelantado para el periodo 2019 además se pudo observar  que en acta de reunión trabajo de fecha Nº 10 de agosto 15 de 2019 en su numeral 02, actividades realizadas por la oficina y en el numeral 3, se implementa cuadro de control.</t>
  </si>
  <si>
    <t xml:space="preserve">1 y 4 )- Se realizaron las siguientes reuniones de trabajo en donde quedo plasmado a través de actas el seguimiento y la retroalimentación de las auditorias:    
Se evidencia la realización de tres reuniones desarrolladas por la Dependencia para el periodo auditado las cuales son:
  Acta de reunión trabajo de fecha Nº 08 de julio 15 de 2019 en su numeral 02, seguimientos a las actividades realizadas en el PAAI 2019.
  Acta Nº 11 de reunión  trabajo de fecha  agosto 27 de 2019 en su numeral 02,  seguimiento a actividades establecidas en el PAAI 2019 ... 
  Acta de reunión trabajo Nº 14 de fecha 08 de noviembre de 2019 en su numeral 02, seguimiento auditorio en curso.   
Seguimiento (2): la oficina de control interno para adelanto de esta acción presento solicitud presento solicitud a la oficina de Talento Humano con  Sigespro de numero 3-2019-25790 de Fecha: 2019-09-03  con el fin de que  Comisionaran a un de funcionario con formación y certificación en ISO 27001:2015 para realizar la Auditoría a la Implementación del Subsistema de Seguridad de la Información, tema que es de obligatoria ejecución según cronograma trazado por MINTIC con esto poder cumplir con la ejecución del PAAI 2019.                                                                                                                                                                                                                     Seguimiento (3): con el fin de cumplir con la acción propuesta la oficina de control interno a través del periódico interno  Noti-control de fecha 12 de julio de 2019 se envió TIPS a los responsables de los procesos la importancia de diligenciar y remitir la información cuyo asunto aparece: Teniendo en cuenta que la Oficina de Control Interno inicia el II ciclo de auditorías internas, les recuerda a los responsables de los procesos que serán auditados, que antes de que el equipo auditor inicie el trabajo de campo, deberán diligenciar y remitir a esta dependencia la Carta de Representación (anexo 6) que se encuentra en el siguiente Link: https://bit.ly/2XJYFPI.”
</t>
  </si>
  <si>
    <t>Verificación (1 y 4): se pudo observar que en la carpeta actas del 2019 reposan las tres actas en mención con el Objetivo de “… realizar seguimiento a las actividades establecidas en el programa anual de auditorías internas PAAI”…en conclusión la acción se cumplió al 100% de la actividad, por lo tanto la acción queda Cerrada.           Verificación (2): la OCI presenta como evidencia de adelanto de la acción un  Sigespro de numero 3-2019-25790 de Fecha: 2019-09-03  con el fin de que  Comisionaran a un de funcionario con formación y certificación en ISO 27001:2015 para llevar a cabo la Auditoría a la Implementación del Subsistema de Seguridad de la Información, ejecución del PAAI 2019. Con lo anterior mente expuesto se le da cumplimiento a la acción propuesta.                                                                                          Verificación (3): Se pudo constatar el seguimiento que la dependencia le realizó a la acción propuesta y que el anuncio en mención aparece a través del intranet en él, periódico interno de la entidad, con lo anterior se le da cumplimiento a la acción propuesta.</t>
  </si>
  <si>
    <t xml:space="preserve">
DICIEMBRE 30 DE 2019
Los Subdirectores realizan seguimiento al avance en la elaboración de los informes, estudios y pronunciamientos, dejando el respectivo registro en Actas o en la Planilla de Seguimiento. Indicador 27/27=100%</t>
  </si>
  <si>
    <t>Se puede determinar que para el periodo de seguimiento las acciones definidas para este riesgo y de acuerdo  a lo verificado,  han contribuido a mitigar el riesgo identificado</t>
  </si>
  <si>
    <t>El reporte del indicador de efectividad no se efectuo segun la formula establecida sino que se realizó por cada uno de los componentes que conforman; lo que refleja debilidades en la formulación del indicadorr y en la definición de lo que se pretende medir.   por anterior el indicador seria :
11+40+6/59=97%</t>
  </si>
  <si>
    <t xml:space="preserve">
100%
100%</t>
  </si>
  <si>
    <t>Las acciones ejecutadas  contribuyeron  a mantener controlado el Riesgo</t>
  </si>
  <si>
    <t>Seguimiento a diciembre 30: Seguimiento a diciembre 30: Para el cumplimiento de esta actividad, se implementaron dos acciones:
1. Dado que la administración adecuo el cuarto piso para archivo de historias laborales y lo entregó en el mes de septiembre a la Dirección de Talento Humano, se procedió entre octubre y noviembre a trasladar las historias laborales de 1.066 empleados retirados, equivalentes a 1979 carpetas distribuidas en 289 cajas. Las cuales se encuentran a cargo de la Subdirección de Gestión del Talento Humano, debidamente organizadas y con bajo llave. 
2. Dado que en el piso 13 quedaron 1030 historias laborales de los empleados activos, equivalñentes a 2650 carpetas distribuidas en 824 cajas, se solicitó de manera verbal a la Subdirección de Servicios Generales, una visita para que evaluara la forma de cerrar el espacio destinado al archivo, y el concepto fue favorable por lo que con radicado 3-2019-39622, se solicitó formalmente el servicio, pero solo hasta enero del 2020, se procederá a efectuar el cerramiento.</t>
  </si>
  <si>
    <t>1) en visita hecha por los funcionarios de la Oficina de Control Interno a la bodega en el 4 piso, donde esta ubicado el nuevo arhivo de las cajas donde estan contenidas las carpetas hojas de vida de funcionarios retirado, se  se observan cada una de las acciones hechas durante el tercer Cuatrimestre plasmadas en la matriz de riesgos, es de vital importancia para el archivo de la Contraloria de Bogota en cuanto se refiere a las Hojas de vidas, pues estaban en sitios que no deberian estar. Se ejecuta la accion y hoy se encuentra un archivo bien organizado, con iluminacion y ventilacion adecuada, con reserva de espacio tanto en bodega como en los archivadores y las cajas respectivas, se encuentra un mueble escritorio con equipo de computo para llevar a cabo las tareas virtuales que se refieren al archivo.
2) se observa que mediante Sigespro   3-2019-39622 del 2019-12-30  se solicita a la subdireccion de Servicios generales  y mensionando el riesgo,  "Posibilidad de perdida, modificacion o divulgacion de la informacion que reposa en el archivo de historias laborales" el cerramiento de el espacio correspondiente  para archivar las carpetas que quedaron en la direccion de TH, , en el momento de la visita se ve que este archivo se esta organizando y que se estan tomando las medidas adecuadas para construir el cerramiento y adecuar la bodega de el archivo para 1030 historias Laborales  equivalentes a 2650 carpetas, que estan ubicadas en  este piso.
Nota: se manifiesta por parte del funcionario de Archivo que las Carpetas de Historias de los funcionarios retirados se quedan en este archivo central hasta por el tiempo de dos años, seguidamente son llevadas al archivo general de la bodega San cayetano , propiedad de la Contraloria de Bogota.</t>
  </si>
  <si>
    <t>Seguimiento a diciembre 30: Seguimiento a 30 de diciembre: No aplica medición para este periodo, dado que se cumplió con el 100% de la acción el segundo cuatrimestre de la presente vigencia.</t>
  </si>
  <si>
    <t>En lo que respecta al manejo de las claves de PERNO, que anteriormente se hacia mediante solicitud y respuesta escrita, Los funcionarios de la Oficina de Control Interno, verifican que  a travez  de la Resolucion No. 043 del 21-10-2019  se implementa un nuevo procedimeiento llamado PROCEDIMIENTO CONTROL ACCESO USUARIOS, que se hace a traves de la mesa de servicios de la Direccion de las TICs  de la Contraloria de Bogota, esta Direccion a su vez da respuesta de la solicitud enviando las claves al Subdirector de TH quien las entrega a cada uno de los funcionarios responsables de dicho Proceso., cabe anotar que en la politica de cero papel es fundamental tener en cuenta estas acciones que son importantes para la conservacion del medio ambiente y que muestra que la Entidad esta acatando con responsabilidad la proteccion de la naturaleza.                                                                                                                                                    Los funcionarios de control interno, verifican que se cumplió con el procedimiento para activar o desactivar usuarios para manejo del módulo de PERNO (personal y Nomina). A la fecha de la visita no se ha hecho ninguna solicitud al respecto. De esta manera se da cumplimiento a la acción y queda cerrado el riesgo.</t>
  </si>
  <si>
    <t>Seguimiento a diciembre 30: En reunión con la Dirección de las TIC, se definió que tanto para conceder acceso al aplicativo como para realizar cancelaciones de permisos concedidos, se debe seguir lo establecido en el “Procedimiento de Control de Acceso a Usuarios”, en el que a través del aplicativo Mesa de Servicios se realizan tanto autorizaciones como cancelaciones de accesos al aplicativo.</t>
  </si>
  <si>
    <t>Verificación a diciembre de 2019: Existe una prorroga según el Sigespro  2-2019-24951 del 02-12-2019,  para subier al sistema SIVICOF el formulario electrónico de deuda publica y los tres documentos electrónicos, CBN-1093 , 1092 Y 1005 , que hacen parte de la cuenta que rinde la Unidad Administrativa Especial de Rehabilitación y Mantenimiento Vial UAERMV, dicha autorización esta por el termino de 7 días a partir del 4 de diciembre de 2019.</t>
  </si>
  <si>
    <t>Gobierno:
Cuatrimestre 3
Con corte a 16 de diciembre de 2019 desde la Dirección Sector Gobierno se dió trámite a una solicitud de prorroga  y una de retransmisión como se muestra a continuación:
Mediante radicado 1-2019-27247 del 14 de noviembre de 2019, el IDPAC solicitó prórroga para cargar informe de Contratos; con memorando 2-2019-23858 del 14 de noviembre de 2019 se da respuesta positiva a la solicitud. 
Con radicado 1-2019-29368 del 11 de diciembre de 2019, la SDG solicitó ajuste en el Plan de Mejoramiento en el SIVICOF, por lo cual fue necesario retransmitir el Plan de Mejoramiento de la auditoría de Regularidad código 12 PAD 2019. la Subdirección de TICs respondió de manera afirmativa a la solicitud de esta dependencia mediante memorando 3-2019-38678 del 20 de diciembre de 2019.</t>
  </si>
  <si>
    <t xml:space="preserve">Verificación a diciembre de 2019: Se evidenció que la Dirección Sector Gobierno aprobó 1 solicitud de retransmisión y 1 prórroga para realizar cargue al sistema SIVICOF durante el tercer cuatrimestre de 2019, mediante los siguientes memorandos: 
*Rad. 3-2019-38678 del 20/12/2019 - Secretaría Distrital de Gobierno
*Rad. 2-2019-23858 del 14/11/2019 - IDPAC
Teniendo en cuenta que a lo largo del año se adelantó la actividad establecida para el presente riesgo, minimizando su probabilidad de materialización, el mismo se mitiga para la vigencia 2019. </t>
  </si>
  <si>
    <t>Verificación a diciembre de 2019: Se evidencia en el acta N° 56 de 17/12/2019  que las 138 solicitudes de prórrogas y 5 solicitudes de retransmisión fueron debidamente solicitadas y autorizadas.</t>
  </si>
  <si>
    <t xml:space="preserve">Verificación a diciembre de 2019: Revisada el acta de comité No. 21 de fecha 18/12/ 2019 cuyo objeto fue “III Revisión cuatrimestral de 2019, del riesgo de información: PVCGF -SI-06: Posible inexactitud en la información contenida en el Sistema de Vigilancia y Control Fisca SIVICOF y/o acceso a su información a personal no autorizado” se observa en la misma que no hubo lugar a Autorizaciones, Prorrogas ni Retransmisiones en esta sectorial. </t>
  </si>
  <si>
    <t xml:space="preserve">Verificación a diciembre de 2019: Con memorando 2-2019-18710 de fecha 2019/08/29 se efectúo autorización, que corresponde a una prórroga para la cuenta mensual. 
Con memorando 3-2019-26987 de fecha 2019/08/29 se efectúo autorización, que corresponde a una prórroga para la cuenta mensual. 
Teniendo en cuenta que a lo largo del año se adelantó la actividad establecida para el presente riesgo, minimizando su probabilidad de materialización, el mismo se mitiga para la vigencia 2019. </t>
  </si>
  <si>
    <t>Verificación a diciembre de 2019: En el acta No 63 del 10-12-2019 cuyo objetivo es analizar y aprobar reporte SIVICOF de las TICs de prorrogas y retransmisiones del cuatrimestre Septiembre- Diciembre para registro de mapa de riesgos 2019, , en el punto cuarto  se encuentra  Aprobar el reporte..... en el punto resultados..." el comité se procede a dar aprobación de la siguiente forma:  se exponen 3 prorrogas y 1 retransmisión para  un total de 4 registros autorizados...  el acta esta debidamente diligenciada y firmada. se enviaron con SDIGESPROS  3-2019- 37596 del 13-12-2019 de las tics para cultura.</t>
  </si>
  <si>
    <t xml:space="preserve">Verificación a diciembre de 2019: Se evidencia el acta No 40 de 02-09-2019  radicado 2-2019-19176 del 5-09-2019 enviado de la dirección de desarrollo a la secretaria de desarrollo económico donde se autoriza la apertura del SIVICOF para la retrasmisión por dos días, para subir el formato 71 en blanco y esto esta plasmado en el acta No 41 del  6-09-2019.
En el acta 49 del 18-10-2019 mediante oficio radicado 1-2019-25251 del 18 de 10-2019 el IPES solicita autorización para retrasmitir la formulación del plan de mejoramiento de la auditoria de desempeño código 202,  y ser autoriza la retrasmisión pues por fallas en la plataforma no se hizo en el tiempo establecido, con el oficio 2-2019-22249 del 21-10-2019 con copia a las TICs
</t>
  </si>
  <si>
    <t xml:space="preserve">Verificación a diciembre de 2019:  Se evidenció el acta de Comité Técnico No. 107 del 16/12/2019 mediante la cual se realizó la revisión y validación de las autorizaciones efectuadas por la dependencia durante el tercer cuatrimestre de 2019, así: 
* 23 Prórrogas
* 6 Retransmisiones
* 6 Modificaciones a Plan de Mejoramiento
Para un total de 35 autorizaciones 
Teniendo en cuenta que a lo largo del año se adelantó la actividad establecida para el presente riesgo, minimizando su probabilidad de materialización, el mismo se mitiga para la vigencia 2019. </t>
  </si>
  <si>
    <t>Verificación a diciembre de 2019: Se encuentra el acta No 50 del 13-12-2019 cuyo Objetivo es Revisar informe de la dirección de TICs sobre prorrogas y retransmisiones de cuenta en SIVICOF , tercer cuatrimestre 2019, se observa que se analiza y aprueba 1 una Prorroga a la SDIS con Sigespro 2-2019-23826 del 14-11-2019, y que dicha acta se encuentra aprobada y firmada por quienes intervinieron.</t>
  </si>
  <si>
    <t xml:space="preserve">Verificación a diciembre de 2019: Con memorando 2-2019-19529 se efectuó para el tercer Cuatrimestre una (1) autorización, que corresponden a una prórroga para cuenta mensual. 
Teniendo en cuenta que a lo largo del año se adelantó la actividad establecida para el presente riesgo, minimizando su probabilidad de materialización, el mismo se mitiga para la vigencia 2019. </t>
  </si>
  <si>
    <t xml:space="preserve">Verificación a diciembre de 2019: Se verificaron las Actas de Comité Técnico N°72 de 18 de diciembre de 2019 la  Dirección de Hacienda autorizó a los sujetos de control  Unidad Administrativa Especial  de Catastro, Lotería de Bogotá, Secretaría de Hacienda y  MALOKA las prórrogas en Sivicof para presentación de  algunos formatos de cuenta. </t>
  </si>
  <si>
    <t xml:space="preserve">Verificación a diciembre de 2019: Revisada el acta de comité No. 18 de fecha 13 de diciembre de 2019 cuyo objeto fue “Efectuar la 3er Revisión cuatrimestral de 2019, del riesgo de información: PVCGF -SI-06: Posible inexactitud en la información contenida en el Sistema de Vigilancia y Control Fiscal- SIVICOF y/o acceso a su información a personal no autorizado” se evidencio lo siguiente: 
- Se autorizaron PRORROGAS  a través de los siguientes memorandos;   memorando 3-2019-04740 Fecha 2019-02-07; 2) Memorando 3-2019-11434 Fecha 09-04-2019;  3) Radicado 3-2019-14096 de fecha 09-05-2019 y 4) Memorando 3-2019-28674 Fecha 25-09-2019. 
- Una (1) RETRANSMISION con el Memorando No 3-2019-26839 Fecha 10-09-2019. 
Teniendo en cuenta que a lo largo del año se adelantó la actividad establecida para el presente riesgo, minimizando su probabilidad de materialización, el mismo se mitiga para la vigencia 2019. </t>
  </si>
  <si>
    <t>Verificación a diciembre de 2019: Se constató que durante este periodo, ultimo cuatrimestre de 2019, la Dirección de Seguridad, Convivencia y Justicia no autorizó ni prorrogas ni retransmisiones  a los Sujetos de Control Sectoriales.</t>
  </si>
  <si>
    <t xml:space="preserve">Verificación a diciembre de 2019: Se evidenció el acta de Comité Técnico No. 114 del 16/12/2019 mediante la cual se realizó el análisis de las principales causas que generaron las 2 retransmisiones y 6 prórrogas aprobadas por la Dirección Sector Servicios Públicos en el tercer cuatrimestre de 2019. Teniendo en cuenta que a lo largo del año se adelantó la actividad establecida para el presente riesgo, minimizando su probabilidad de materialización, el mismo se mitiga para la vigencia 2019. </t>
  </si>
  <si>
    <t>Seguimiento Diciembre 2019:
De acuerdo con este riesgo desde la Subdirección de Contratación verificó las modificaciones aprobadas en la junta de compras  previa publicación plan anual de adquisiciones. Publicación:  http://intranet.contraloriabogota.gov.co/planes-programas las cuales corresponde a las modificaciones aprobadas. (ACTA No. 10 - ACTA No. 12).</t>
  </si>
  <si>
    <t xml:space="preserve">3er Seguimiento (Septiembre-Diciembre):  
1. DRF:  Los memorandos de Ingreso de los PRF,  fueron 196 y de egreso 151. Los PRF pendientes que estan surtiendo el grado de consulta y/o las apelaciones son 45. 
Las directrices establecidas para el riesgo de la seguirdad de la información, se reiteraron en el tercer cuatrimestres mediante el radicado No.3-2019-37530 del 12-12-2019 y se socializó a todos los funcionarios de la Dirección de Responsabilidad Fiscal y Jurísdicción Coactiva mediante correo del jueves 12-12-2019. 
Se solicitó por correo electrónico el 27-09-2019 la reparación de la chapa de la puerta pequeña de acceso a esta Dirección y con memorando No. 3-2019-37875 del 16-12-2019 se requirió el remplazo de la puerta principal a esta Dependencia
2. La SPRF: Para los “Riesgos de Seguridad de la Información”, “Seguridad Física y Entorno” y “Control Acceso”, reiteró las directrices impartidas a los Gerentes, abogados sustanciadores y servidores de la Secretaría Común mediante el memorando No. 3-2019-37830 del 16-12-2019, socializandola por correo electrónico el 16-12-19.
2do Seguimiento (Mayo-Agosto): 1.DRF:  Los registros dan cuenta de los memorandos de Ingreso de los PRF, que fueron 250 y de egreso 211. Los PRF  pendientes 39 se encuentran surtiendo el grado de consulta, las apelaciones. Las directrices establecidas en el primer cuatrimestre se continuan socializando para toda la dependencia y las nuevas, se evidencian mediante los radicados Nos. 1-2019-21351 del 03-09-2019; 3-2019-25447 del 30-08-2019 y correo del 05-09-2019.
3. La SJC socializó y reiteró a los funcionarios de su dependencia, las directrices establecidas por la DRFJC y las de la SJC mediante el correo del día 16-12-2019, con relación a la responsabilidad y custodia de los expedientes. </t>
  </si>
  <si>
    <t xml:space="preserve">
Verificación tercer cuatrimestre 2019:
 En relaciòn con “Seguridad Física y Entorno” y “Control Acceso” y los controles de acceso se evidencia que mediante el memorando No.3-2019-37530 del 12-12-2019, el director de Dirección de Responsabilidad Fiscal y Jurísdicción da directricesen relaciòn con la seguridad de la informaciòn con el fin de mantener mitigado el riesgo, memorando que se socializò mediante el correo elèctronico del dìa 12-12-2019. Igualmente mediante memorando No.3-2019-37830 del 16-12-2019 suscrito por la subdirectora de la SPRF, reitera el cumplimiento con las medidas tomadas en relaciòn con la seguridad de la informaciòn. Asì mismo la SJC, socializó y reiteró a los funcionarios de su dependencia, las directrices establecidas por la DRFJC y las de la SJC mediante el correo del día 16-12-2019, con relación a la responsabilidad y custodia de los expedientes. 
De otra parte, se solicitó por correo electrónico el 27-09-2019 la reparación de la chapa de la puerta pequeña de acceso a esta Dirección y con memorando No. 3-2019-37875 del 16-12-2019 se requirió el remplazo de la puerta principal a esta Dependencia.                  Verificando los registros llevados por la Dirección de Responsabilidad Fiscal estos dan cuenta de los memorandos de ingreso y egreso de los procesos, que fueron: 196 ingresos y 151 egresos. Los 51 restantes, se encuentran surtiendo el grado de consulta y apelaciones                                                                                                                  La eficacia de las acciones implementadas permitió controlar y mitigar éste riesgo, durante la vigencia 2019.
</t>
  </si>
  <si>
    <r>
      <rPr>
        <b/>
        <sz val="10"/>
        <rFont val="Arial"/>
        <family val="2"/>
      </rPr>
      <t xml:space="preserve">Seguimiento diciembre 31/2019:
Gestión de capacitación: </t>
    </r>
    <r>
      <rPr>
        <sz val="10"/>
        <rFont val="Arial"/>
        <family val="2"/>
      </rPr>
      <t xml:space="preserve">En relación con la estrategia de sensibilización del Subsistema de Gestión de Seguridad de la Información, en el mes de septiembre se socializó el Concurso Seguridad de la Información, el cual se llevó a  acabo durante la semana del 13 al 24 de septiembre, con la participación de 23 srevidores públicos. El concurso tuvo como actividades: CRUCIGRAMA, FORO VIRTUAL, CARRERA DE OBSERVACIÓN VIRTUAL, LLAMADA GANADORA, QUIEN QUIERE SER MILLONARIO. 
En septiembre se celebró el día de la seguridad de la información, en el cual se compartieron  algunos consejos de seguridad de la información y se realizó la premiación de los ganadores del concurso.
En el mes de noviembre se  realizó el curso virtual de Seguridad de la Información, en el cual participaron 200 servidores públicos de la entidad.
Igualmente,  se continúo con la socialización de los temas de seguridad de la información mediante la publicación de protectores y fondos de pantalla en los equipos de cómputo de la entidad, publicaciones de ecard, artículos en noticontrol, etc, asi:
02/09/2019 Política de Gobierno Digital /  Protector de pantalla
12/09/2019 Inscripción concurso seguridad de la información / Ecard
17/09/2019 Ingreso foro - Ecard
17/09/2019 Primer foro virtual sobre seguridad de la informaci[on/ Noticontrol
17/09/2019 Noticontrol / Primer foro virtual sobre seguridad de la información
17/09/2019 Concuros de seguridad de la informaci[on / Ecard
18/09/2019 Agenda foro / Ecard
24/09/2019 Dia de la segurifsd de la informacion / Protector de pantalla
24/09/2019 Dia de la seguridad de la información/Noticontrol
24/09/2019 Concurso seguridad de la información / Protecror de pantalla
24/09/2019 Charla seguridad de la informacion /Noticontrol
16/10/2019 Pronto Curso de Seguridad de la Información / Protector de pantalla
24/10/2019 50 años de Internet / Ecard
30/10/2019 Actualizacion de politicas de seguridad de la informacion / Noticontrol
31/10/2019 Política de escritorio limpio /Papel taíz
31/10/2019 Segiuridad - Primero los niños/Ecard
31/10/2019 RR 046 Actualiza designacion de seguridad de la información/Noticontrol
05/11/2019 La seguridad de la información/ Protector de pantalla
15/11/2019 Convocatoria BIA/ Noticontrol
20/11/2019 Curcso virtual / Noticontrol 
25/11/2019 Dato abierto /Noticontrol 
22/11/2019 Curso virtual SGSI/Ecard
28/11/2019/ Capacitacion virtual SGSI /Noticontrol
26/11/2016 Capactiación virtual SGSI / Ecard
28/11/2019 Wordshop BIA /Ecard
29/11/2019 Recomendaciones seguridad de la informacion/ Papel tapiz
02/12/2019 Ejecución curso virtual SGSI / Ecard
09/12/2019 Taller de análisis de impacto del negocio -BIA / Noticontrol
09/12/2019 Contrasegura navidad / Noticontrol
09/12/2019 Contrasegura navidad / Papel tapiz 
Con la ejecucuión de estas actividades,  la Dirección de TIC completó el 100% de las actividades programadas en el cronograma de la Estrategia de Divulgación y Sensibilizacion del SGSI.
De igual manera, se atedieron 2 solicitudes de capacitación en el sistema SIVICOF, una el 28 de octubre para 10 funcionarios del Instituto Distrital de Turismo y la Curaduría Urbana No.2 y otra el 13 de noviembre para 10 auditores de la Contraloría.
</t>
    </r>
    <r>
      <rPr>
        <b/>
        <sz val="10"/>
        <rFont val="Arial"/>
        <family val="2"/>
      </rPr>
      <t xml:space="preserve">Gestión de vulnerabilidades: </t>
    </r>
    <r>
      <rPr>
        <sz val="10"/>
        <rFont val="Arial"/>
        <family val="2"/>
      </rPr>
      <t xml:space="preserve"> En el mes de diciembre se realizó el  segundo escaneo de vulnerabilidades a las VLAN o redes virtuales de área local con el fin de detectar debilidades de seguridad que comprometan la integridad y seguridad de la información de los sistemas de información y bases de datos. </t>
    </r>
    <r>
      <rPr>
        <b/>
        <sz val="10"/>
        <rFont val="Arial"/>
        <family val="2"/>
      </rPr>
      <t xml:space="preserve">
Procedimiento de Control de cambios en sistemas:</t>
    </r>
    <r>
      <rPr>
        <sz val="10"/>
        <rFont val="Arial"/>
        <family val="2"/>
      </rPr>
      <t xml:space="preserve"> Se ha dado aplicación al Procedimiento para la adquisición, desarrollo y mantenimiento de sistemas de información.
</t>
    </r>
    <r>
      <rPr>
        <b/>
        <sz val="10"/>
        <rFont val="Arial"/>
        <family val="2"/>
      </rPr>
      <t>No se registraron incidentes de seguridad que afecten la confidencialidad ni la integridad de la información</t>
    </r>
  </si>
  <si>
    <r>
      <rPr>
        <b/>
        <sz val="10"/>
        <rFont val="Arial"/>
        <family val="2"/>
      </rPr>
      <t>Verificación diciembre 2019:</t>
    </r>
    <r>
      <rPr>
        <sz val="10"/>
        <rFont val="Arial"/>
        <family val="2"/>
      </rPr>
      <t xml:space="preserve">
1.Toma de conciencia,educación y formación en la seguridad de la información y sistemas de información establecidos en el PIC: Conforme con el cronograma establecido para la Sensibilización del SGSI, se verificó el cumplimiento del 100% de las actividades  programadas, evidencias que se encuentran en la carpeta compartida de la Dirección de TIC, datacontrabog / seguridad de la información / estrategia de sensibilización/capacitaciones; se tomó a manera de muestra las últimas actividades adelantadas así:
• Charlas de sensibilización sobre Seguridad de la información, la última se realizó 24/09/2019.
• Utilización de Papel tapiz o fondo de escritorio, 29/11/2019- Recomendaciones seguridad de la información; 09/12/2019  Contrasegura navidad.
• Protectores de Pantalla, fue verificado que a través de este medio se continuó con la socialización en temas de seguridad de la información el último fue el  05/11/2019 La seguridad de la información;  
• Noticontrol y/o E-Cards. Se realizaron dos por mes, entre ellos: 28/11/2019 Wordshop BIA /Ecard;  09/12/2019 Taller de análisis de impacto del negocio -BIA / Noticontrol
• Videos Pedagógicos de Concientización, se realizaron los 3 videos programados entre ellos: Políticas de seguridad de la información; La clave es su clave.
• En septiembre se realizó el Concurso de seguridad de la información y el día de la seguridad de la información en la Contraloría de Bogotá. 
• Curso virtual en SGSI. Se efectuó en diciembre
2. Gestión de vulnerabilidades:  Se verificó que en el mes de diciembre fue realizado el escaneo de vulnerabilidades a las VLAN o redes virtuales de área local, a través de la herramienta CCVS VULNERABILITY MANAGEGES,  el cual detectó 4301  debilidades de seguridad que comprometan la integridad y seguridad de la información de los sistemas de información y bases de datos. El Ingeniero encargado de este tema indicó que el informe que contempla las vulnerabilidades encontradas y las remediadas se encuentra en construcción y deberá presentarse a mediados de enero de 2020.
Procedimiento de Control de cambios en sistemas: Se ha dado aplicación al Procedimiento para la adquisición, desarrollo y mantenimiento de sistemas de información aprobado con RR 047 de 28/12/2018
Durante el 2019, no se registraron incidentes de seguridad  donde se viera comprometidas  la confidencialidad e integridad de la información
Dado que se cumplió con las acciones propuestas para controlar el riesgo este se considera mitigado </t>
    </r>
  </si>
  <si>
    <r>
      <rPr>
        <b/>
        <sz val="10"/>
        <rFont val="Arial"/>
        <family val="2"/>
      </rPr>
      <t>Seguimiento diciembre 2019:
Plan de contingencias:</t>
    </r>
    <r>
      <rPr>
        <sz val="10"/>
        <rFont val="Arial"/>
        <family val="2"/>
      </rPr>
      <t xml:space="preserve">  De las 12 estrategias  contenidas en el anexo No. 1 del Plan de Contingencias se han desarrollado 11, quedando pendiente la actividad de " Disponer de la Infraestructura de contingencia en la sede destinada como sede alterna del Centro de Datos  con los recursos necesarios de conectividad", la cual no se logró ejecutar en esta vigencia por razones presupuestales principalmante.
</t>
    </r>
    <r>
      <rPr>
        <b/>
        <sz val="10"/>
        <rFont val="Arial"/>
        <family val="2"/>
      </rPr>
      <t xml:space="preserve">
Proyecto de inversión: </t>
    </r>
    <r>
      <rPr>
        <sz val="10"/>
        <rFont val="Arial"/>
        <family val="2"/>
      </rPr>
      <t xml:space="preserve"> La Dirección de TIC gerenció de manera eficiente durante la vigencia 2019 el proyecto de inversión 1194 para el Fortalecimiento de  la Infraestructura de Tecnologías de la Información y las Comunicaciones de la Contraloría de Bogotá D.C, ejecutándose de acuerdo a la programación establecida en el PAAC y enviando oportunamente las solicitudes de contratación  a la Dirección de Administrativa y Financiera para su respectivo trámite. El proyecto tuvo una signación presupuestal para su dos metas de   $ 2.625.808.000 alcanzándose una ejecución de $2.506.574.583 equivalente al 95%; respecto a los puntos de inversión, de los 41  programados, la Dirección de TIC envió oportunamente la totalidad de la documentación requerida y se ejecutaron 40 equivalente al  98%, el punto de inversión relacionado con la contratación del servicio electrónico de correo certificado, a pesar de ser radicado oportunamente por la Dirección de TIC, no fué adjudicado, ya que fué declarado desierto al presentarse un único proponente que no cumplió con los requisitos. 
</t>
    </r>
    <r>
      <rPr>
        <b/>
        <sz val="10"/>
        <rFont val="Arial"/>
        <family val="2"/>
      </rPr>
      <t>Mantenimiento preventivo y correctivo:</t>
    </r>
    <r>
      <rPr>
        <sz val="10"/>
        <rFont val="Arial"/>
        <family val="2"/>
      </rPr>
      <t xml:space="preserve"> Se finalizó con la ejecución del plan de mantenimiento preventivo y correctivo a los equipos de cómputo de la entidad. A diciembre de 2019, se realizó mantenimiento a los 389 equipos programados en la vigencia,  distribuidos asi:
Auditorias externas: 111 equipos
Sede de Capacitación y Cooperación Técnica: 46 equipos
Sede Participación Ciudadana: 34 equipos
Sede Condominio: 61 equipos
Localidades: 137 equipos
Adicionalmente se realizó mantenimiento preventivo a 45 equipos por solicitud de mesa de servicios, para un total de 434 en el año.
Igualmente, durante toda la vigencia  se contó con un contrato de garantía que agrupa a todos los equipos de la granja de servidores y equipos de comunicaciones.
Con lo expuesto anteriormente, se da cumplimiento al 100% del cronograma de mantenimiento preventivo y correctivo de la plataforma tecnológica, que esta compuesto por 6 actividades. 
Durante este periodo no se registraron incidentes de seguridad que afectan la disponibilidad de la información.</t>
    </r>
  </si>
  <si>
    <r>
      <rPr>
        <b/>
        <sz val="10"/>
        <rFont val="Arial"/>
        <family val="2"/>
      </rPr>
      <t>Verificación diciembre 2019:</t>
    </r>
    <r>
      <rPr>
        <sz val="10"/>
        <rFont val="Arial"/>
        <family val="2"/>
      </rPr>
      <t xml:space="preserve">
1.Verificación, revisión y evaluación de la continuidad de TI :En la carpeta compartida de la Dirección de TIC,  se observaron las evidencias del desarrollo de las 12 actividades contenidas en el Plan de Contingencias; sin embargo, para la actividad referente a "Disponer de la Infraestructura de contingencia en la sede destinada como sede alterna del Centro de Datos  con los recursos necesarios de conectividad", se pudo constatar  en el acta No1. Seguimiento a la Implementación de Copias de respaldo  del 19/11/2019, que en el orden del día numeral 3. Reporte de la visita a San Cayetano — sitio  alterno para almacenamiento y custodia de cintas,  se concluyó "que teniendo presente que las instalaciones físicas ya se encuentran dispuestas para la custodia externa, el espacio se empezará a utilizar desde el mes de diciembre de 2019, para lo cual se requiere diseñar los formatos de registro de las cintas para llevar el control de las cintas y  su transporte”. A la fecha de este seguimiento no se ha efectuado el uso de este sitio alterno.
2. Gestión de capacidad: Se verificó que la entidad cuenta con el proyecto de inversión 1194 para el Fortalecimiento de  la Infraestructura de Tecnologías de la Información y las Comunicaciones, al cual fueron asignados  $ 2.625.808.000 y de acuerdo con reporte de seguimiento del Proyecto de Inversión remitido a la Dirección de Planeación  con rad. 3-2019-39378 del 26/12/2019, éste alcanzó una ejecución de $ 2.500.174.582 equivalente al 95%. Los valores no ejecutados obedecieron principalmente a que el Proceso de Mínima Cuantía No. CB-PMIC-026-2019 de la Meta 1, cuyo objeto era "Contratar el servicio de correo electrónico certificado con trazabilidad para la Contraloría de Bogotá D.C.", fue declarado desierto, teniendo en cuenta que ningún oferente resultó habilitado, por no cumplir con las condiciones consignadas en la invitación pública.
3.Mantenimiento de equipos: Se constató en el sitio asignado en la carpeta datacontrabog  a la Dirección de TIC, el Plan de mantenimiento preventivo y correctivo a los equipos de cómputo de la entidad,  en el cual se registró que a diciembre de 2019, se había realizado mantenimiento a 389 equipos así: 
• Auditorias externas: 111 equipos
• Sede de Capacitación y Cooperación Técnica: 46 equipos
• Sede Participación Ciudadana: 34 equipos
• Sede Condominio: 61 equipos
• Localidades: 137 equipos.
• Mantenimiento preventivo  solicitado a través de mesa de servicios efectuado  a 45 equipos.
En la Herramienta SICEINFO  se registra en las hojas de vida de cada equipo los mantenimientos realizados,  a modo de muestra de verificóó lo correspondiente al equipo de placa 30844, en la hoja de vida del equipo se registró que el último mantenimiento se hizo el 22/08/2019.
</t>
    </r>
  </si>
  <si>
    <r>
      <t>Seguimiento diciembre 31/2019:
Sitio de almacenamiento externo de backup:</t>
    </r>
    <r>
      <rPr>
        <sz val="10"/>
        <rFont val="Arial"/>
        <family val="2"/>
      </rPr>
      <t xml:space="preserve"> La Dirección de TIC conjuntamente con funcionarios del Proceso de Gestión Documental realizaron visita a la sede San cayetano, y se pudo constatar que el espacio asignado para realizar el almacenamiento externo de las cintas de backup, cumple con las especificaciones expedidas por el Archivo Distrital para almacenamiento y custodia del archivo documental y que este se encuentra en condiciones óptimas para lo requerido por la Dirección TIC, de acuerdo al Procedimiento para la Realización y Control de Copias de Respaldo (Backups). Igualmente se estableció que una vez se diseñen los formatos de registro de las cintas para llevar el control de las cintas y su transporte, se empezará a utilizar este espacio.</t>
    </r>
    <r>
      <rPr>
        <b/>
        <sz val="10"/>
        <rFont val="Arial"/>
        <family val="2"/>
      </rPr>
      <t xml:space="preserve">
Procedimiento de Backup modificado y adoptado:  </t>
    </r>
    <r>
      <rPr>
        <sz val="10"/>
        <rFont val="Arial"/>
        <family val="2"/>
      </rPr>
      <t xml:space="preserve">Se esta aplicando el Procedimiento para la Realización y Control de Copias de Respaldo (backups), adoptado por medioa de la resolución No. 30 de julio 19 de 2019.
</t>
    </r>
    <r>
      <rPr>
        <b/>
        <sz val="10"/>
        <rFont val="Arial"/>
        <family val="2"/>
      </rPr>
      <t xml:space="preserve">
</t>
    </r>
  </si>
  <si>
    <r>
      <t xml:space="preserve">Verificación diciembre 2019:
1.Protección contra amenazas externas y ambientales:
</t>
    </r>
    <r>
      <rPr>
        <sz val="10"/>
        <rFont val="Arial"/>
        <family val="2"/>
      </rPr>
      <t xml:space="preserve">Se  constató  en el acta No1. Seguimiento a la Implementación de Copias de respaldo  del 19/11/2019, en el orden del dia  Numeral 3.Reporte de la visita a San Cayetano — sitio alterno para almacenamiento y custodia de cintas. En el acta se determinó que  el sitio externo de almacenamiento de cintas de backup   sede San Cayetano , cumple con las especificaciones expedidas por el Archivo Distrital para almacenamiento y custodia del archivo documental y que este se encuentra en condiciones óptimas para lo requerido por la Dirección TICS y además que teniendo presente que las instalaciones físicas ya se encuentran dispuestas para la custodia externa, el espacio se empezará a utilizar desde el mes de diciembre de 2019, para lo cual se requiere diseñar los formatos de registro de las cintas para llevar el control de las cintas y  su transporte. A la fecha de seste seguimiento no se ha efectuado el uso de este sitio alterno.
</t>
    </r>
    <r>
      <rPr>
        <b/>
        <sz val="10"/>
        <rFont val="Arial"/>
        <family val="2"/>
      </rPr>
      <t xml:space="preserve">Procedimientos de operación documentados: Modificación de procedimiento de backup </t>
    </r>
    <r>
      <rPr>
        <sz val="10"/>
        <rFont val="Arial"/>
        <family val="2"/>
      </rPr>
      <t xml:space="preserve">
Se verificó que este Procedimiento fue modificado y adoptado mediante la RR. No. 30 de julio 19 de 2019, actualmente se le está dando aplicación. Igualmente se constató el cronograma establecido en la herramienta Aranda para efectuar  los backup</t>
    </r>
    <r>
      <rPr>
        <b/>
        <sz val="10"/>
        <rFont val="Arial"/>
        <family val="2"/>
      </rPr>
      <t xml:space="preserve">
</t>
    </r>
  </si>
  <si>
    <r>
      <rPr>
        <b/>
        <sz val="10"/>
        <rFont val="Arial"/>
        <family val="2"/>
      </rPr>
      <t xml:space="preserve">Verificación a agosto de 2019: </t>
    </r>
    <r>
      <rPr>
        <sz val="10"/>
        <rFont val="Arial"/>
        <family val="2"/>
      </rPr>
      <t>Se evidenció la R.R 026 del 17/06/2019 mediante la cual se adoptó el "</t>
    </r>
    <r>
      <rPr>
        <i/>
        <sz val="10"/>
        <rFont val="Arial"/>
        <family val="2"/>
      </rPr>
      <t>Procedimiento para verificar, revisar, analizar y actualizar la cuenta</t>
    </r>
    <r>
      <rPr>
        <sz val="10"/>
        <rFont val="Arial"/>
        <family val="2"/>
      </rPr>
      <t>", en donde se incluyeron puntos de control relacionados con la responsabilidad del uso y manejo de la información en SIVICOF. Por lo anterior, y teniendo en cuenta que la actividad programada se encuentra cumplida, el presente riesgo se mitiga.</t>
    </r>
  </si>
  <si>
    <r>
      <rPr>
        <b/>
        <sz val="10"/>
        <rFont val="Arial"/>
        <family val="2"/>
      </rPr>
      <t xml:space="preserve">Dirección Movilidad: </t>
    </r>
    <r>
      <rPr>
        <sz val="10"/>
        <rFont val="Arial"/>
        <family val="2"/>
      </rPr>
      <t>2)Realizada la verificacion se determina que se realizo 1 prorroga , las cual se encuentra reportada y sustentada mediante memorando el Sigespro  2-2019-24951 del 02-12-2019</t>
    </r>
  </si>
  <si>
    <r>
      <rPr>
        <b/>
        <sz val="10"/>
        <rFont val="Arial"/>
        <family val="2"/>
      </rPr>
      <t>Dirección Reacción Inmediata</t>
    </r>
    <r>
      <rPr>
        <sz val="10"/>
        <rFont val="Arial"/>
        <family val="2"/>
      </rPr>
      <t>. No reporta</t>
    </r>
  </si>
  <si>
    <r>
      <rPr>
        <b/>
        <sz val="11"/>
        <rFont val="Calibri"/>
        <family val="2"/>
        <scheme val="minor"/>
      </rPr>
      <t xml:space="preserve">Dirección Participación Ciudadana y Desarrollo Local.  </t>
    </r>
    <r>
      <rPr>
        <sz val="11"/>
        <rFont val="Calibri"/>
        <family val="2"/>
        <scheme val="minor"/>
      </rPr>
      <t xml:space="preserve">
A la fecha las veinte (20) localidades del sector han tramitado 143 solicitudes así: 138 solicitudes de prórrogas y 5 solicitudes de retransmisión, como se evidencia en el acta N° 56 de 17/12/2019.
Los temas mas recurrentes son:  DEUDA_PUBLICA, PRESUPUESTO, CONTRATACION, PLAN DE MEJORAMIENTO – FORMULACIÓN y GESTION Y RESULTADOS :
El reporte Deuda Pública, debe cargar en blanco, por no tener aplicación para los FDL. Otro factor que incide en las solicitudes es el vencimiento de la firma digital de algunos alcaldes que se encuentran encargados y la falta de funcionarios.
</t>
    </r>
  </si>
  <si>
    <r>
      <rPr>
        <b/>
        <sz val="11"/>
        <rFont val="Calibri"/>
        <family val="2"/>
        <scheme val="minor"/>
      </rPr>
      <t>Direccion Equidad y Genero</t>
    </r>
    <r>
      <rPr>
        <sz val="11"/>
        <rFont val="Calibri"/>
        <family val="2"/>
        <scheme val="minor"/>
      </rPr>
      <t xml:space="preserve">
2)La dirección sectorial no  realizó retransmisiones ni prórrogas  durante este cuatrimestre. </t>
    </r>
  </si>
  <si>
    <r>
      <rPr>
        <b/>
        <sz val="11"/>
        <rFont val="Calibri"/>
        <family val="2"/>
        <scheme val="minor"/>
      </rPr>
      <t>Direccion de Educacion</t>
    </r>
    <r>
      <rPr>
        <sz val="11"/>
        <rFont val="Calibri"/>
        <family val="2"/>
        <scheme val="minor"/>
      </rPr>
      <t xml:space="preserve">
En Acta de Comité Técnico No 37 de agosto 30 de 2019, se revisaron y validaron los datos, de las autorizaciones efectuadas en la Dirección Sector Educación tanto como prórrogas y retransmisiones a los Sujetos de control asignados, esta a información es consolidada y allegada por la Dirección de TICs y Planeación en donde se reportaron: autorizaciones de dos (2) retransmisiones y  tres (3)  prorrogas autorizadas con los respectivos memorandos con su justificación correspondiente al tercer cuatrimestre.   </t>
    </r>
  </si>
  <si>
    <r>
      <rPr>
        <b/>
        <sz val="11"/>
        <rFont val="Calibri"/>
        <family val="2"/>
        <scheme val="minor"/>
      </rPr>
      <t>Direccion de Cultura, Recreación y Deporte.</t>
    </r>
    <r>
      <rPr>
        <sz val="11"/>
        <rFont val="Calibri"/>
        <family val="2"/>
        <scheme val="minor"/>
      </rPr>
      <t xml:space="preserve">
2) Dirección Cultura en Acta Comité Técnico No. 63 del 10-12-2019 se revisa la información remitida por la Dirección de TICs respecto de las autorizaciones (prórrogas y retransmisiones) para el cargue de cuenta en SIVICOF por parte de los sujetos de control</t>
    </r>
  </si>
  <si>
    <r>
      <rPr>
        <b/>
        <sz val="11"/>
        <rFont val="Calibri"/>
        <family val="2"/>
        <scheme val="minor"/>
      </rPr>
      <t>Dirección Desarrollo Economico</t>
    </r>
    <r>
      <rPr>
        <sz val="11"/>
        <rFont val="Calibri"/>
        <family val="2"/>
        <scheme val="minor"/>
      </rPr>
      <t xml:space="preserve">
2) Con actas de comité técnico 40 del 2 de SEP de 2019 y 38 del 9 de agosto de 2019, se efectuó el análisis de la razón por la cual se autorizaron las retransmisiones para los diferentes sujetos de Control Adscritos a Desarrollo Económico, Industria y Turismo.
En el acta 49 del 18-10-2019 mediante oficio radicado 1-2019-25251 del 18 de 10-2019 el IPES solicita autorización para retrasmitir la formulación del plan de mejoramiento de la auditoria de desempeño código 202,</t>
    </r>
  </si>
  <si>
    <r>
      <rPr>
        <b/>
        <sz val="11"/>
        <rFont val="Calibri"/>
        <family val="2"/>
        <scheme val="minor"/>
      </rPr>
      <t>Dirección Habitat y Ambiente</t>
    </r>
    <r>
      <rPr>
        <sz val="11"/>
        <rFont val="Calibri"/>
        <family val="2"/>
        <scheme val="minor"/>
      </rPr>
      <t xml:space="preserve">
En Acta de Comité Técnico N° 107  de diciembre 16 de 2019 se revisaron y validaron los datos, las autorizaciones efectuadas en la Dirección de Hábitat y Ambiente tanto como prórrogas y retransmisiones  así como solicitudes de modificación de PM, a los Sujetos de control asignados, con corte a 16 de diciembre del 2019, verificándose  la información consolidada y allegada por la Dirección de TICs  relacionada con las autorizaciones, retransmisiones y prorrogas autorizadas con los respectivos memorandos por cada subdirección, así:
Subdirección Ambiente
11 prórrogas, 3  retransmisiones. Modificaciones Plan de Mejoramiento: 3.
Total autorizaciones  17
Subdirección de Hábitat
5 prórrogas, 3 retransmisiones. 3 modificaciones.
Total autorizaciones 11.
Se presentan 5 autorizaciones otorgadas por la Dirección de TICs.
Subdirección de Control Urbano 
7 prórrogas,  0 retransmisiones, 1 modificaciones.
Total autorizaciones 8 
Se presentaron otras autorizaciones de otras  dependencias así:
Tics 4
Contralor Auxiliar 1
Total autorizaciones de la Dirección  36
</t>
    </r>
  </si>
  <si>
    <r>
      <rPr>
        <b/>
        <sz val="11"/>
        <rFont val="Calibri"/>
        <family val="2"/>
        <scheme val="minor"/>
      </rPr>
      <t>Dirección Integración Social</t>
    </r>
    <r>
      <rPr>
        <sz val="11"/>
        <rFont val="Calibri"/>
        <family val="2"/>
        <scheme val="minor"/>
      </rPr>
      <t xml:space="preserve">
Acta Comité Técnico No. 50 del 13-12-2019, se revisa información remitida por la Dirección de TICs respecto de las autorizaciones (prórrogas y retransmisiones) para el cargue de cuenta en SIVICOF por parte de los sujetos de control</t>
    </r>
  </si>
  <si>
    <r>
      <rPr>
        <b/>
        <sz val="11"/>
        <rFont val="Calibri"/>
        <family val="2"/>
        <scheme val="minor"/>
      </rPr>
      <t>Dirección de Salud</t>
    </r>
    <r>
      <rPr>
        <sz val="11"/>
        <rFont val="Calibri"/>
        <family val="2"/>
        <scheme val="minor"/>
      </rPr>
      <t xml:space="preserve">
2) Conforme reporte de SIVICOF, en el III Cuatrimestre se efectuó una (1) autorización, que corresponden a una prórroga para cuenta mensual.</t>
    </r>
  </si>
  <si>
    <r>
      <rPr>
        <b/>
        <sz val="11"/>
        <rFont val="Calibri"/>
        <family val="2"/>
        <scheme val="minor"/>
      </rPr>
      <t>Dirección de Hacienda</t>
    </r>
    <r>
      <rPr>
        <sz val="11"/>
        <rFont val="Calibri"/>
        <family val="2"/>
        <scheme val="minor"/>
      </rPr>
      <t xml:space="preserve">
 Respecto a las prórrogas y retransmisiones dadas a los sujetos de control, en el tercer cuatrimestre, se informa que no se presentaron retransmisiones , se dieron  prórroga en SIVICOF para presentación de algunos formatos de cuenta a los  sujetos: Unidad Administrativa Especial  de Catastro, Lotería de Bogotá, Secretaría de Hacienda y  MALOKA . Una vez analizados los argumentos presentados por los sujetos   la  Dirección autorizó las prórrogas,  las cuales quedaron  consignadas  en las   Actas de Comité Técnico . Evidencia Actas </t>
    </r>
  </si>
  <si>
    <r>
      <rPr>
        <b/>
        <sz val="11"/>
        <rFont val="Calibri"/>
        <family val="2"/>
        <scheme val="minor"/>
      </rPr>
      <t>Dirección Juridica</t>
    </r>
    <r>
      <rPr>
        <sz val="11"/>
        <rFont val="Calibri"/>
        <family val="2"/>
        <scheme val="minor"/>
      </rPr>
      <t xml:space="preserve">
Autorizo PRORROGAS a través de oficio con radicados 1) Memorando 3-2019-04740 Fecha 2019-02-07; 2) Memorando 3-2019-11434 Fecha 09-04-2019;  3) Radicado 3-2019-14096 de fecha 09-05-2019 y 4) Memorando 3-2019-28674 Fecha 25-09-2019; en respuestas a solicitudes radicadas por nuestro sujeto de control. Es de anotar que estas prorrogas se autorizaron en el marco del cumplimiento de lo establecido en el Párrafo 2 del artículo 10 de la Resolución Reglamentaria No 11 de 2014; Así mismo se otorgo una RETRANSMISION con el Memorando con radicado No 3-2019-26839 Fecha 10-09-2019. Información que reposa en ACTA DE COMITE No 18 de fecha 13-12-2019</t>
    </r>
  </si>
  <si>
    <r>
      <rPr>
        <b/>
        <sz val="11"/>
        <rFont val="Calibri"/>
        <family val="2"/>
        <scheme val="minor"/>
      </rPr>
      <t>Dirección de Seguridad</t>
    </r>
    <r>
      <rPr>
        <sz val="11"/>
        <rFont val="Calibri"/>
        <family val="2"/>
        <scheme val="minor"/>
      </rPr>
      <t xml:space="preserve">
Reporte tercer cuatrimestre. (Corte al cierre de diciembre de 2019).
En este periodo la Dirección de Seguridad, Convivencia y Justicia no realizó prorrogas y retransmisiones a los Sujetos de control asignados a esta sectorial (Aplicativo SIVICOF).                                                                                                                                                          En Conclusión no se realizaron prorrogas ni retransmisiones en los sujetos asignados a esta sectorial.
</t>
    </r>
  </si>
  <si>
    <r>
      <rPr>
        <b/>
        <sz val="12"/>
        <rFont val="Arial"/>
        <family val="2"/>
      </rPr>
      <t>Servicios Públicos</t>
    </r>
    <r>
      <rPr>
        <sz val="10"/>
        <rFont val="Arial"/>
        <family val="2"/>
      </rPr>
      <t xml:space="preserve">
 En el ultimo cuatrimestre del año se reportaron 2 retransmisiones con memorandos 3-2019-25113 y 2-1019-21099 y 6 prórrogas con memorandos 2-2019-18499,2-2019-20563, 2-2019-21594, 2-2019-22552, 2-2019-24397 y RR de susp de términos 2829-19. Analizadas en Comité Técnico Sectorial No, 114 del 16 de diciembre de 2019.
</t>
    </r>
  </si>
  <si>
    <t xml:space="preserve">Verificación a Diciembre 31 de 2019:
Las actividades incluidas en el Cronograma del Plan de Trabajo que fue definido para socializar las bondades y beneficios del Sistema de Gestión de Calidad de la Entidad, se realizaron al 30/04/2019,  tal como consta en el informe de verificación que fue comunicado por la Oficina de Control Interno al Proceso de Direccionamiento Estratégico mediante Memorando Radicado No. 3-2019-15381 del 21/05/2019, de lo cual también se informó en la evaluación llevada a cabo en el segundo cuatrimestre de la vigencia 2019, con corte al 31/08/2019, a través de Memorando Radicado No. 3-2019-27803 del 18/09/2019, las cuales comprendieron actividades alrededor de:
1. Elaborar presentación sobre la estructura, bondades y beneficios  del SIG en la Entidad;
2. Sensibilizar a los procesos del SIG como preparación para la auditoria interna y externa del SIG: En sitio y a través de canales de comunicación: ECARD, noti control, video informativo, plegable:
3. Realizar la revisión por la Dirección; 
4. Comunicar a los procesos del SIG la visita de seguimiento al SGC por parte de la firma certificadora;
5. Apoyar el desarrollo de la auditoría externa, en cada uno de los procesos del SIG (facilitadores);
6. Socializar el informe de auditoría externa de calidad a los responsables de procesos e indicar las directrices para el análisis de las oportunidades de mejoras resultantes de la auditoría y
7. Revisar la información documentada del SIG que asegure su conveniencia y adecuación para cumplir los requisitos del sistema y la normatividad vigente.
No obstante lo anterior, en la presente verificación, se dan a conocer otras acciones que se adelantaron con respecto a la última actividad, que quedó incluida en el Cronograma del Plan de Trabajo de socialización de bondades y beneficios del SGC que se desarrolló durante la vigencia 2019, las cuales según lo señalado por la Oficina de Planeación correspondieron a actividades transversales.
Por tanto, frente al particular, fueron observados registros tramitados por la Oficina de Planeación a Solicitudes de Actualización de Información Documentada del SIG correspondientes a:  Procedimiento para Elaborar el Contexto de la Organización y Plan Estratégico Institucional del 29/04/2019 realizada por el Proceso de Direccionamiento Estratégico; Procedimiento para la Divulgación de la Información Institucional del 09/09/2019 realizada por el Proceso de Participación Ciudadana y Comunicación con Partes Interesadas; Manual del SIG del 01/10/2019, del 17/10/2019 y del 28/10/2019 realizadas por el Proceso de Responsabilidad Fiscal y Jurisdicción Coactiva y por el Proceso de Direccionamiento Estratégico; Plan Anticorrupción y de Atención al Ciudadano 2019 y Plan de Acción 2019 del 17/10/2019 realizada por el Proceso de Participación Ciudadana y Comunicación con Partes Interesadas.
Así mismo, sobre el particular, se evidenciaron registros tramitados por la Oficina de Planeación a Solicitudes de Actualización de los Instrumentos para el Reporte de la Cuenta del Proceso de Vigilancia y Control a la Gestión Fiscal que fueron realizadas, así: del 25/11/2019 por la Dirección Sector Salud; del 20/11/2019 por la Dirección Sector Hábitat y Ambiente; del 10/12/2019 por la Dirección de Paticipación Ciudadana y Desarrollo Local; del 09/12/2019 por la Dirección Sector Educación; del 05/12/2019 por la Dirección Sector Gobierno y del 29/11/2019 por la Dirección de Estudios de Economía y Política Pública.    
De acuerdo a lo observado anteriormente, se concluye que el Proceso de Direccionamiento Estratégico implementó acciones de control efectivas para éste riesgo, las cuales contribuyeron a su mitigación.
</t>
  </si>
  <si>
    <t>Direccion Movilidad: En el cuatrimestre finalizaron 9 auditorias 8 de Desempeño y 1 de Regularidad  discriminadas a continuación: DESEMPEÑO: Transmilenio  68-Acta 38 IDU 70-Acta 37                 Metro 71-Acta 33                    SDM 69-Acta 40  Transmilenio 73-Acta 49 IDU 75-Acta 55               UAERMV 76-Acta 51         SDM 74-Acta 52.          REGULARIDAD:             Terminal de Transportes S.A 74-Acta 54        todos se encuentran debidamente publicados y cumplen con las normas de derechos de autor .</t>
  </si>
  <si>
    <t>DRI. SEGUNDO CUATRIMESTRE: Para el correspondiente periodo, la Dirección de Reacción Inmediata no adelantó Visitas de Control Fiscal. Para efectos de datos acumulados se toman los reportados en el primer cuatrimestre de 2019</t>
  </si>
  <si>
    <t>DIRECCION DE PARTICIPACION CIUDADANA Y DESARROLLO LOCAL.
Se auditaron los 20 FDL a los cuales se les realizó 71 auditorías así: 20 auditorías de regularidad (una a cada Fondo) y 51 Auditorías de Desempeño así: 20 "Contratación de obra pública (infraestructura, malla vial, parques, consultoría estudios y diseños e interventoría)", 11 "Contratación (Prestación de servicios, compra venta y suministro)", 9 "Contratación (Prestación de servicios, compra venta, suministro, contratos y convenios interadministrativos, arrendamiento, entre otros)"  y 11 "Contratación (arrendamiento, comodato, contratos y convenios administrativos)".
Los 71  informes fueron verificados y no se evidencian situaciones de plagio ni de violación de derechos de autor, es decir 71/71=100%
Seguimiento con corte a agosto de 2019: A la fecha de corte se han ejecutado 31 auditorias, 20 auditorías de Regularidad (11 de riesgo medio y 9 de riesgo alto) y 11 auditorias de desempeño de riesgo medio a la  "Contratación de obra pública (infraestructura, malla vial, parques, consultoría estudios y diseños e interventoría)", los cuales han sido verificados y no se evidencian situaciones de plagio ni de violación de derechos de autor.
Seguimiento con corte a abril de 2019: A la fecha se han radicado ante la administración 11 informes finales de auditoría de regularidad de riesgo medio y 9 informes definitivos de estados financieros y presupuesto de riesgo alto. Los informes finales se encuentran en trámite para su publicación de conformidad con el respectivo procedimiento.</t>
  </si>
  <si>
    <t xml:space="preserve">Direccion Equidad y Genero.
La dirección sectorial revisó el informe final de auditoría de desempeño código 3  de 2019, quedando explícito el tema de las normas de derechos de autor, el cual se cita en el acta de comité técnico # 14 del 9 de octubre de 2019 , de igual manera en el informe final de la auditoría de desempeño 4,  acta de comité # 20 del 12 de diciembre de 2019 . Actualmente el informe final de la auditoría de desempeño  No. 3 se encuentra publicada en la pagina Web y no ha sido demandado por plagio. Respecto de la Auditoría de Desempeño No. 4, se publicará oportunamente.  </t>
  </si>
  <si>
    <t>Direccion de Educación.
Mediante memorando No. 3-2019-12849 del 29/04/2018; les solicitó a los grupos auditores la mención del registro de las fuentes y Derechos de Autor en la revisión de los informes finales de auditorias. Para el tercer cuatrimestre de 2019 se ejecutaron siete auditorias (7) auditorías así: (1) Una de Regularidad y (6) de Desempeño;  las cuales tuvieron fecha de terminación en los términos establecidos dando cumplimiento a lo programado en el PAD 2019 Versión 5,0.
- El Acta de Comité Técnico No. 36 - Análisis y Aprobación Informe del 28 de Agosto 2019 para la Auditoria regularidad 189 -  IDEP.
- El Acta de Comité No. 48 - Análisis y Aprobación Informe del 16 de septiembre de 2019 para la Auditoria Desempeño 191 SED.
- El Acta de Comité No. 50 - Análisis y Aprobación Informe del 17 de septiembre de 2019 para la Auditoria Desempeño 194 SED.
- El Acta de Comité No. 49 - Análisis y Aprobación Informe del 16 de septiembre de 2019 para la Auditoria Desempeño 221 UDFJC.
- El Acta de Comité No. 68 - Análisis y Aprobación Informe del 04 de diciembre de 2019 para la Auditoria Desempeño 192 SED.
Los informes publicados no presentan demanda por plagio. Lo anterior, dando cumplimiento a la acción propuesta.</t>
  </si>
  <si>
    <t>Dirección Cultura, Recreación y Deporte, de Mayo a Agosto de 2019, En Comité Técnico se revisaron y aprobaron los informes finales dejando evidencia en acta de comité, en la cual se valida la aplicación del tema de citación de fuentes de conformidad con las normas de derecho de autor y el cumplimiento de los atributos de las observaciones y /o hallazgos en los informes, así:
seguimiento a Diciembre de 2019.
No se han demandado informes por plagio y se encuentran publicados entre el 1 de septiembre, al 16 de diciembre de 2019: Los informes con códigos 212 R-OFB, 213 D IDRD,  214 D SDCRD  y 216 D-IDPC.
Acta Comité Técnico de validación de informes del 1 de septiembre al 16 de diciembre 2019:
Acta Comité 37 OFB cód.. 212 del 2 de septiembre de 2019, Informe Preliminar
Acta Comité 38 IDRD cód.. 213 del 3 de septiembre de 2019, Informe Preliminar 
Acta Comité 41 OFB cód.. 212 del 10 de septiembre de 2019, Informe Final 
Acta Comité 43 IDRD cód.. 213 del 13 de septiembre de 2019, Informe Final
Acta comité 44 SDCRD cód.. 214 del 23 de septiembre de 2019, Informe Preliminar
Acta Comité 46 SDCRD cód.. 214 del 2 de octubre de 2019, Informe Final
Acta Comité 56 IDPC cód.. 216 del 26 de noviembre de 2019, Informe Preliminar
Acta Comité 57 IDRD cód. 217 del 2 de diciembre de 2019,  Observaciones 
Acta Comité 58 IDARTES cód.. 210 del 3 de diciembre de 2019, Informe Preliminar
Acta Comité 59 IDRD cód. 217 del 5 de diciembre de 2019, Informe Preliminar
Acta Comité 60 Canal Capital cód.. 215 del 5 de diciembre de 2019,  Informe Preliminar
Acta Comité 61 IDPC cód.. 216 del 5 de diciembre de 2019, Informe Final
Acta Comité 64 Canal Capital cód. 215 del 17 de diciembre de 2019, Informe Final
Acta Comité 65 IDARTES cód.. 210 del 17 de diciembre de 2019. Informe Final.
Acta Comité 66 IDRD cód. 217 del 18 de diciembre de 2019, Informe Final.</t>
  </si>
  <si>
    <t xml:space="preserve">Dirección Desarrollo Economico
1) No se ha dado inicio a procesos Disciplinarios
2) No se han originado demandas a la entidad  por actuaciones que dependen de ésta Dirección.
3) En cuanto a nuestros Informes no se ha presentado pérdida de credibilidad.
Al Revisar los informes finales de auditoría en comité técnico, en el cual queda que se revió el tema de las normas de derecho  de autor.
A la fecha de éste reporte, se han terminado 8 Auditorías de Desempeño y 2 de Regularidad, sin demanda por plagio.
Cada vez que se aprueba el informe final de auditoria el  Director de  Desarrollo Económico para prevenir el riesgo verifica que la información entregada por el grupo auditor no presenta copia o plagios como lo señala el tema de las normas de derecho de autor a través de la revisión efectuada y la verificación de las citas, como se evidencia en actas de comité técnico Nos.   013 del 29/04/2019, 014 del 29/04/2019, 025 del 19/06/2019, 031 del 15 /07/ 2019, 032 del 15/07/2019, 033 del 15 de julio de 2019, 41 del 6/09/2019, 43 del 24/09/2019, 44 del 24/09/2019,45 del 2/10/2019, 47 del 2/10/2019, 54 del 5/12/2019, 55 del 19/12/2019 y 56 del 12/12/2019.
A la fecha se han publicado 4 informes de auditoría de desempeño del Instituto Para la Economía Social IPES y  1 de Regularidad, 2 informes de desempeño de la Secretaria Distrital de Desarrollo Económico  y 1 de regularidad; 1 Informe de auditoria de desempeño del invest in Bogotá,  y 1 Informe de auditoria de desempeño del IDT, donde no se ha presentado demanda por plagio por lo tanto el nivel de avance del indicador es del 100%.  </t>
  </si>
  <si>
    <t>Dirección Habitat y Ambiente
Reporte Septiembre a Diciembre 16: se revisó y verificó en los informes finales el tema de cumplimiento de normas de derechos de autor, inclusión de fuentes y referencias, lo cual quedó registrado en actas de comité técnico así:
N°  87 de 15/11/2019- D ERU COD 29;  
N° 73 de 19/09/2019, - D CVP COD 30; 
N° 74 de 19/09/2019 - D SDHT COD 31;
N° 77 de 01/10/2019 - D IDIGER 32;  
N° 106 de 29/11/2019 - D SDA COD 33; 
N° 97 Inf. Preliminar de 02/12/2019 - D COD 35 CVP; 
N° 106 de 12/12/2019 - D COD 36 SDHT; 
N° 100 Inf. Preliminar  de 09/12/2019 - D COD 37 JBBJCM; 
N° 103 de 12/12/2019 - VFC COD 502 IDPYBA; 
N° 105 Inf. Preliminar  de 16/12/2019 - VCF COD 503;
N° 104 de 12/12/2019 -  VCF COD 517 SDP:
N° 81 de 07/10/2019 -  D COD 222 SDP, No se ha recibido demanda por plagio. 
A LA FECHA ESTÁN PUBLICADOS 14 informes en la pagina de la Contraloría y 9 están en trámite para cargue, dentro de los términos se remitieron a la Dirección de Apoyo al Despacho.</t>
  </si>
  <si>
    <t>Dirección Integración Social
Se revisaron y aprobaron los informes finales en acta de comité. Se valida el tema de citación de fuentes de conformidad con las normas de derecho de autor
Acta Comité No. 35 del 20-09-2019 aprobación Informe Auditoría Desempeño Secretaría Distrital de Integración Social Código 57
Acta Comité No. 36 del 20-09-2019 aprobación Informe Final Auditoría Desempeño ante la SDIS Código 58
Acta Comité No. 37 del 20-09-2019 aprobación Informe Final Auditoría de Desempeño IDIPRON Código 59
Acta Comité 051 (13-12-2019) aprueba informe final auditoría desempeño código 62
Acta Comité 052 (16-12-2019) aprueba informe final auditoría desempeño código 61
Acta Comité 053 (16-12-2019) aprueba informe final auditoría desempeño código 60
A 31 de diciembre de 2019  están publicados 7 informes (2 de regularidad, 4 de desempeño y uno de visita fiscal)  Ninguno ha sido demandado por plagio</t>
  </si>
  <si>
    <t xml:space="preserve">Direccion de Salud.
Se comunicaron ocho Informes Finales de Auditoría, cinco De Regularidad (153 Subred Sur, 154 Subred Norte, 155 Subred Centro Oriente, 156 IDCBIS y 157 EAGAT) y tres de Visitas de Control Fiscal (504 SDS, 505 APC Salud-En Liquidación y 516 Capital Salud) y de ellos se han publicado tres; todos sin demanda por plagio.
</t>
  </si>
  <si>
    <t>Dirección de Hacienda
En el último cuatrimestre 2019, los informes finales de las SEIS (6) auditorias finalizadas , correspondientes a  Lotería de Bogotá- ,Regularidad., -Secretaría Distrital de Hacienda.:"Evaluación pagos predial" ,  Unidad Administrativa Especial de Catastro Distrital "Evaluación a la consistencia de la información de la actualización y conservación catastral vigencia 2018". - Secretaria Distrital de Hacienda "Omisos Impuesto de Vehículos, - Secretaria Distrital de Hacienda "Delineación urbana" ,   SDH- VCF  . Impuesto consumo cerveza , no presentaron incumplimiento de términos, por el contrario,  fueron comunicados a los sujetos de control de conformidad con los términos establecidos  en el PAD 2019, tal como se evidencia en el aplicativo  trazabilidad. .
Respecto al traslado de hallazgos Fiscales  a la Dirección de Responsabilidad y Jurisdicción Coactiva, es preciso señalar que  la totalidad de los15  hallazgos fiscales fueron los plasmados  en los  informes finales y su traslado se surtió  de conformidad con los términos establecidos en la Resolución 026 de 2019, tal como se relaciona a continuación ,: 
 Lotería de Bogotá, Regularidad. :3  fiscales  Sigespro 3-2019-31667, 3-2019-31671 y 3-2019-31691
Secretaria de Hacienda :Evaluación pagos predial. 6 Fiscales, Sigespro  3-2019-28909, 3-2019-28912, 3-2019-28905, 3-2019-28901, 3-2019-28894, 3-2019-28907, 
 .UAECD. 3 hallazgos fiscales  radicados SIGESPRO No 3-2019-28871,3-2019-28875, 3-2019-28890
SDH "Omisos vehículos  2 Fiscales  radicados SIGESPRO No 3-2019-31698, 3-2019-31700, 
SDH "Delineación urbana" 1 Hallazgo  Fiscal  radicado SIGESPRO No 3-2019-30959-.
-En la VCF no se determinaron  hallazgos fiscales 
 Evidencia.  Actas de Comité Técnico.
Igualmente, el  informe final de auditoria de Regularidad Lotería fue trasladado a la Dirección de Estudios de Economía y Política Pública,  
De otra parte, en cuanto a los Procesos Administrativos  Sancionatorio, se informa que en el tercer  cuatrimestre se determinó en Comité técnico  N 60 de noviembre  12 de  2019,   el archivo de la situación presentada  ante  la Unidad Administrativa Especial de Catastro . Por lo que,  no existe a la fecha apertura de ningún proceso sancionatorio</t>
  </si>
  <si>
    <t>Dirección Seguridad
Reporte Tercer cuatrimestre. (Corte al cierre de diciembre de 2019)
A este corte se encuentran publicados:
A este corte se encuentra publicado:
Informe Final de la Visita de Control Fiscal No. 515 ante la Secretaría Distrital de Seguridad, Convivencia y Justicia –SDSCJ, fue aprobado mediante acta de comité técnico No. 24 de 12 de septiembre de 2019, remitiéndose el mismo a la Dirección de Apoyo al Despacho con oficio radicado No. 3-2019-27193 el día 13 de septiembre de 2019.
Informe Final de la Auditoría de Desempeño No. 163 ante la Secretaría Distrital de Seguridad, Convivencia y Justicia –SDSCJ, fue aprobado mediante acta de comité técnico No.  25 de 17 de septiembre de 2019, remitiéndose el mismo a la Dirección de Apoyo al Despacho con oficio radicado No. 3-2019-27689 el día 18 de septiembre de 2019.
Informe Final de la Auditoría de Desempeño No. 162 ante la Unidad Administrativa Especial Cuerpo Oficial de Bomberos – UAECOB fue aprobado mediante acta de comité técnico No. 28 de 15 de octubre de 2019, remitiéndose el mismo a la Dirección de Apoyo al Despacho con oficio radicado No. 3-2019-30718 el día 15 de octubre de 2019.
Es de anotar, que las auditorías de desempeño No. 165 y 166 a la Secretaría Distrital de Seguridad, Convivencia y Justicia –SDSCJ están finalizando y todavía no se encuentran publicados los informes en la página web.
Informe Final de la Auditoría de Desempeño No. 165 ante la Secretaría Distrital de Seguridad, Convivencia y Justicia –SDSCJ, fue aprobado mediante acta de comité técnico No. 33 de 18 de diciembre de 2019, remitiéndose el mismo a la Dirección de Apoyo al Despacho con oficio radicado No. 3-2019-38413 el día 19 de diciembre de 2019.
Informe Final de la Auditoría de Desempeño No. 166 ante la Secretaría Distrital de Seguridad, Convivencia y Justicia –SDSCJ, fue aprobado mediante acta de comité técnico No. 32 de 16 de diciembre de 2019, remitiéndose el mismo a la Dirección de Apoyo al Despacho con oficio radicado No. 3-2019-38058 el día 17 de diciembre de 2019.
En total se encuentran publicados en la página web sin demanda de plagio tres (3) informes finales.</t>
  </si>
  <si>
    <t>Servicios Públicos
En el cuatrimestre sep-dic de 2019, finalizaron 16 auditorías de las cuales cuatro (4) son de regularidad: Caudales de Colombia S.A. E.S.P. código 175, Trasportadora de Gas Internacional S.A. ESP. Código 173, Aguas de Bogotá S.A. E.S.P.-código 179, Compañía Colombiana de Servicios de Valor Agregado y Telemático S.A. ESP - COLVATEL S.A E.S.P.-código 181. De Desempeño diez (10) así: 176 Gas Natural S.A. ESP., 178 Empresa de Telecomunicaciones de Bogotá S.A. E.S.P. –ETB, 223 Unidad Administrativa Especial de Servicios Públicos – UAESP, 177 Empresa de Acueducto, Alcantarillado de Bogotá, EAB - E.S.P., quedando pendientes  180 Grupo Energía de Bogotá S.A. E.S.P. GEB S.A. E.S.P., 184  Compañía de Distribución y Comercialización de Energía-Codensa S.A. ESP., 185 Empresa de Telecomunicaciones de Bogotá S.A. E.S.P. –ETB, 225 Aguas de Bogotá S.A. E.S.P., 182 Unidad Administrativa Especial de Servicios Públicos – UAESP, 186 Empresa de Acueducto, Alcantarillado de Bogotá, EAB - E.S.P. ,no cuentan con demandas por plagio y en las actas de comité números 69, 77, 89, 96, 72, 80, 73 y 109 se puede evidenciar el texto en el que indica el cumplimiento de las normas de derechos de autor.</t>
  </si>
  <si>
    <t>Direccion Movilidad:En el  cuatrimestre , se puede verificar mediante el aplicativo trazabilidad el cumplimiento de los términos establecidos en las 9 auditorias terminadas de :  Transmilenio  68-Acta 38 IDU 70-Acta 37                 Metro 71-Acta 33                    SDM 69-Acta 40  Transmilenio 73-Acta 49 IDU 75-Acta 55               UAERMV 76-Acta 51         SDM 74-Acta 52.                  Terminal de Transportes S.A 74-Acta 54</t>
  </si>
  <si>
    <t>DRI.Para el correspondiente periodo, la Dirección de Reacción Inmediata no adelantó visitas de Control Fiscal. Para efectos de datos acumulados se toman los reportados en el primer cuatrimestre de 2019</t>
  </si>
  <si>
    <t>DIRECCION DE PARTICIPACION CIUDADANA Y DESARROLLO LOCAL. 
Se auditaron los 20 FDL a los cuales se les realizó 71 auditorías así: 20 auditorías de regularidad (una a cada Fondo) y 51 Auditorías de Desempeño así: 20 "Contratación de obra pública (infraestructura, malla vial, parques, consultoría estudios y diseños e interventoría)", 11 "Contratación (Prestación de servicios, compra venta y suministro)", 9 "Contratación (Prestación de servicios, compra venta, suministro, contratos y convenios interadministrativos, arrendamiento, entre otros)"  y 11 "Contratación (arrendamiento, comodato, contratos y convenios administrativos)", actuaciones que se desarrollaron sin incumplimiento de términos, es decir 71/71 o sea el 100% de cumplimiento.</t>
  </si>
  <si>
    <t>Direccion Equidad y Genero.
La dirección sectorial de Equidad y Género  realizó sin incumplimiento de términos  la auditoría de desempeño código 3 y se encuentra en etapa de cierre la auditoría de desempeño código 4 de 2019,conforme lo establecido en el PAD 2019</t>
  </si>
  <si>
    <t>Direccion Educacion
Para el tercer cuatrimestre de 2019 se ejecutaron siete (7) auditorías así: (1) Una de Regularidad y (6) de Desempeño;  las cuales tuvieron fecha de terminación en los términos establecidos dando cumplimiento a lo programado en el PAD 2019 Versión 5,0.
-  Auditoria regularidad 189 -  IDEP; Acta de Comité Técnico No. 36  Oficio Remisorio al Sujeto con Fecha: 06/09/2019
-  Auditoria Desempeño 191 SED; Acta de Comité Técnico No. 48  Oficio Remisorio al Sujeto con Fecha:17/09/2019
- Auditoria Desempeño 194 SED; Acta de Comité Técnico No. 50 Oficio Remisorio al Sujeto con Fecha:17/09/2019
-  Auditoria Desempeño 221 UDFJC; Acta de Comité Técnico No. 49  Oficio Remisorio al Sujeto con Fecha:20/09/2019
- Auditoria Desempeño 192 SED; Acta de Comité Técnico No. 68 Oficio Remisorio al Sujeto con Fecha:05/12/2019
 Lo anterior, dando cumplimiento a la acción propuesta.</t>
  </si>
  <si>
    <t>Dirección Cultura, Recreación y Deporte:  Del 1 de septiembre al 31 de diciembre, se han cumplido los términos de los memorandos de asignación, plan de trabajo e informes de conformidad con los procedimientos respectivos de las auditorias desarrolladas del PAD 2019, así:
Regular de OFB - cód.. 212 Fecha Terminación 12 de septiembre de 2019
Desempeño - IDRD    cód.. 213 Fecha de terminación 26 de septiembre de 2019, 
Desempeño SDCRD cód.. 214 Fecha terminación 9 de octubre de 2019
Desempeño IDPC cód.. 216   Fecha de terminación  10 de diciembre de 2019, 
Desempeño IDRD cód.. 217 Fecha de terminación 31 de diciembre de 2019,
Regular Canal Capital cód.. 215 Fecha de Terminación 23 de diciembre de 2019,
Desempeño IDARTES cód.. 210 fecha e terminación 31 de diciembre de 2019.
Se evidencia la aprobación de informes finales de las auditorias, del 1 de septiembre al 31 de diciembre 2019, en:
Acta Comité 41 OFB cód.. 212 del 10-9-2019 -  Informe Final 
Acta Comité 43 IDRD cód.. 213 del 13-9-2019  - Informe Final
Acta Comité 46 SDCRD cód.. 214 del 2-10-2019 - Informe Final
Acta Comité 61 IDPC cód.. 216 del 5-12-2019 - Informe Final
Acta Comité 64 Canal Capital cód.. 215 del 17-12-2019 - Informe Final
Acta Comité 65 IDARTES cód.. 210 del 17 de 12- 2019 - Informe Final
Acta Comité 66 IDRD cód.. 217 del 18 -12-2019 - Informe Final.
No se adelantaron indagaciones preliminares, pronunciamientos ni procesos sancionatorios.</t>
  </si>
  <si>
    <t>Dirección Desarrollo Economico.
1) No se ha dado inicio a procesos disciplinarios.
 2)No se ha presentado la ocurrencia del silencio administrativo positivo.
3)No nos encontramos incursos en prescripción o archivo de procesos.
Al verificar el cumplimiento de los términos establecidos en los procedimientos para cualquier actuación en desarrollo del proceso auditor, se informa que: A la fecha de éste reporte, de las trece actuaciones programadas se han terminado 10, así:  1 programada para culminar el 29 de marzo; 2  el 29 de abril, 1 del 26 de junio ,  3 el 19 de julio de 2019 ,  1 el 24 de setiembre de 2019 y 2 el 9 de octubre de 2019. actualmente, se encuentran en la fase de informe , esperando respuesta del sujeto, las 3 restantes.
2. El Director en observancia de los procedimientos del PVGCF verifica de manera oportuna y consistente el cumplimiento de términos en cualquier actuación desarrollada en el proceso auditor como se evidencia en las actas de comité técnico Nos. 005 del 13/03/2019; 007 del 22/03/2019; 009 del 11/04/2019; 010 del 11/04/2019; 013 del 29/04/2019; 14/del 29/04/2019;  025 del 19/06/2019; 031 del 15 /07/ 2019; 032 del 15/07/2019, 033 del 15 de julio de 2019, 41 del 6/09/2019, 42 del 17/09/2019, 43 del 24/09/2019, 44 del 24/09/2019,45 del 2/10/2019, 47 del 2/10/2019, 54 del 5/12/2019, 55 del 19/12/2019 y 56 del 12/12/2019..
A la fecha de las diez (10) actuaciones desarrolladas del PAD versión 5.0, se ha dado cumplimiento a las diez (10) dentro de los términos establecidos en los procedimientos, Auditoría de Desempeño IPES que culminó el 28 de Marzo de 2019; Auditoría de Regularidad en el IPES y Auditoría de Regularidad en la SDDE las cuales culminaron el 29 de abril de 2019; Auditoría de desempeño Invest In Bogotá que culminó el 26 de junio de 2019; 2 Auditorías de Desempeño  adelantadas en el Ipes y  1 de desempeño adelantada en la SDDE, las cuales culminaron el 19 de julio de 2019, 1 Auditoría de Desempeño  adelahtad en el IDT que culminó el 24 de septiembre de 2019 y 1 Auditoría de desempeño del IPES y 1 Auditoría de Desempeño de la SDDE, que culminaron el 9 de octubre de 2019. Por lo tanto el nivel de avance del indicador es el 100% .</t>
  </si>
  <si>
    <t>Dirección Habitat y Ambiente
Reporte a Diciembre 16 de 2019:
A la fecha han finalizado en total 19  auditorías, todas con cumplimiento de términos de acuerdo con la programación del PAD 2019.</t>
  </si>
  <si>
    <t>Dirección de Integración Social
Se ha dado cumplimiento a los términos de los memorandos de asignación y  cronogramas del plan de trabajo, de conformidad con los procedimientos respectivos
Acta Comité No. 35 del 20-09-2019 aprobación Informe Auditoría Desempeño Secretaría Distrital de Integración Social Código 57
Acta Comité No. 36 del 20-09-2019 aprobación Informe Final Auditoría Desempeño ante la SDIS Código 58
Acta Comité No. 37 del 20-09-2019 aprobación Informe Final Auditoría de Desempeño IDIPRON Código 59
Acta Comité 051 (13-12-2019) aprueba informe final auditoría desempeño código 62
Acta Comité 052 (16-12-2019) aprueba informe final auditoría desempeño código 61
Acta Comité 053 (16-12-2019) aprueba informe final auditoría desempeño código 60
No se adelantaron indagaciones preliminares, pronunciamientos ni procesos sancionatorios
En el cuatrimestre se han desarrollado 6 actuaciones sin incumplimiento de términos</t>
  </si>
  <si>
    <t>Dirección Salud.
Se desarrollaron ocho actuaciones sin incumplimiento de los términos establecidos en el PAD 2019 (cinco De Regularidad 153 Subred Sur, 154 Subred Norte, 155 Subred Centro Oriente, 156 IDCBIS y 157 EAGAT) y tres de Visitas de Control Fiscal (504 SDS, 505 APC Salud-En Liquidación y 516 Capital Salud) y, tal como se puede apreciar en las Actas de Comité Técnico.</t>
  </si>
  <si>
    <t>Dirección Juridica
Se revisa y verifica el cumplimiento de las actuaciones de auditoría que incluye, Informes de auditoría, Hallazgos, Beneficios de control fiscal, en cumplimiento de los Procedimientos del Proceso de Vigilancia y control  las cuales se han realizado dentro de los Términos y se registra en Acta de Comité Técnico de la 1 a la 18  de la vigencia 2019 y en los Tableros de control de cada auditoría.</t>
  </si>
  <si>
    <t>Servicios Públicos
 En el  cuatrimestre SEP-DIC-19, se puede verificar mediante el aplicativo trazabilidad el cumplimiento de los términos establecidos en las 16 auditorias terminadas de las cuales cuatro (4) son de regularidad: Caudales de Colombia S.A. E.S.P. código 175, Trasportadora de Gas Internacional S.A. ESP. Código 173, Aguas de Bogotá S.A. E.S.P.-código 179, Compañía Colombiana de Servicios de Valor Agregado y Telemático S.A. ESP - COLVATEL S.A E.S.P.-código 181. De Desempeño diez (10) así: 176 Gas Natural S.A. ESP., 178 Empresa de Telecomunicaciones de Bogotá S.A. E.S.P. –ETB, 223 Unidad Administrativa Especial de Servicios Públicos – UAESP, 177 Empresa de Acueducto, Alcantarillado de Bogotá, EAB - E.S.P., quedando pendientes  180 Grupo Energía de Bogotá S.A. E.S.P. GEB S.A. E.S.P., 184  Compañía de Distribución y Comercialización de Energía-Codensa S.A. ESP., 185 Empresa de Telecomunicaciones de Bogotá S.A. E.S.P. –ETB, 225 Aguas de Bogotá S.A. E.S.P., 182 Unidad Administrativa Especial de Servicios Públicos – UAESP, 186 Empresa de Acueducto, Alcantarillado de Bogotá, EAB - E.S.P. Adicionalmente en las Actas de Comité  69,77,89,96,72, 80, 73 y 109.</t>
  </si>
  <si>
    <t>DRI. 
Para el correspondiente periodo, la Dirección de Reacción Inmediata no adelantó visitas de Control Fiscal. Para efectos de datos acumulados se toman los reportados en el primer cuatrimestre de 2019</t>
  </si>
  <si>
    <t>DIRECCION DE GOBIERNO
Cuatrimestre 3
Durante el tercer cuatrimestre de 2019 y con corte a 31 de diciembre de 2019, desde la Dirección Sector Gobierno se desarrollaron actuaciones frente a siete (7) informes de auditoría, los cuales se han remitido dentro de los términos establecidos por Ley y por Procedimientos internos.
Resultado 2019
Como consecuencia de lo anterior se puede establecer que durante la vigencia 2019 desde la Dirección Sector Gobierno se desarrollaron actuaciones sin incumplimiento de términos, únicamente frente a los quince (15) informes producto de las auditorías programadas en el PAD 2019, los cuales se encuentran registrados en los resultados del riesgo antijurídico establecido para el proceso.</t>
  </si>
  <si>
    <t>DIRECCION DE PARTICIPACION CIUDADANA Y DESARROLLO LOCAL.  
Se auditaron los 20 FDL a los cuales se les realizó 71 auditorías así: 20 auditorías de regularidad (una a cada Fondo) y 51 Auditorías de Desempeño así: 20 "Contratación de obra pública (infraestructura, malla vial, parques, consultoría estudios y diseños e interventoría)", 11 "Contratación (Prestación de servicios, compra venta y suministro)", 9 "Contratación (Prestación de servicios, compra venta, suministro, contratos y convenios interadministrativos, arrendamiento, entre otros)"  y 11 "Contratación (arrendamiento, comodato, contratos y convenios administrativos)", actuaciones que se desarrollaron sin incumplimiento de términos, es decir 71/71 o sea el 100% de cumplimiento.</t>
  </si>
  <si>
    <t>Dirección Equidad y Genero
La dirección sectorial de Equidad y Género  realizó sin incumplimiento de términos  la auditoría de desempeño código 3 y se encuentra en etapa de cierre la auditoría de desempeño código 4 de 2019,conforme lo establecido en el PAD 2019</t>
  </si>
  <si>
    <t>Direccion de Ecucacion.
Para el tercer cuatrimestre de 2019 se ejecutaron siete (7) auditorías así: (1) Una de Regularidad y (6) de Desempeño;  las cuales tuvieron fecha de terminación en los términos establecidos dando cumplimiento a lo programado en el PAD 2019 Versión 5,0.
-  Auditoria regularidad 189 -  IDEP; Acta de Comité Técnico No. 36  Oficio Remisorio al Sujeto con Fecha: 06/09/2019
-  Auditoria Desempeño 191 SED; Acta de Comité Técnico No. 48  Oficio Remisorio al Sujeto con Fecha:17/09/2019
- Auditoria Desempeño 194 SED; Acta de Comité Técnico No. 50 Oficio Remisorio al Sujeto con Fecha:17/09/2019
-  Auditoria Desempeño 221 UDFJC; Acta de Comité Técnico No. 49  Oficio Remisorio al Sujeto con Fecha:20/09/2019
- Auditoria Desempeño 192 SED; Acta de Comité Técnico No. 68 Oficio Remisorio al Sujeto con Fecha:05/12/2019
 Lo anterior, dando cumplimiento a la acción propuesta.</t>
  </si>
  <si>
    <t xml:space="preserve">Dirección Cultura Recreación y Deporte de Mayo a Agosto de 2019:
Del 1 de septiembre al 31 de diciembre, se han cumplido los términos de los memorandos de asignación, plan de trabajo e informes de conformidad con los procedimientos respectivos de las auditorias desarrolladas del PAD 2019, así:
Regular de OFB - cód.. 212 Fecha Terminación 12 de septiembre de 2019
Desempeño - IDRD    cód.. 213 Fecha de terminación 26 de septiembre de 2019, 
Desempeño SDCRD cód.. 214 Fecha terminación 9 de octubre de 2019
Desempeño IDPC cód.. 216   Fecha de terminación  10 de diciembre de 2019, 
Desempeño IDRD cód.. 217 Fecha de terminación 31 de diciembre de 2019,
Regular Canal Capital cód.. 215 Fecha de Terminación 23 de diciembre de 2019,
Desempeño IDARTES cód.. 210 fecha e terminación 31 de diciembre de 2019.
Se evidencia la aprobación de informes finales de las auditorias, del 1 de septiembre al 31 de diciembre 2019, en:
Acta Comité 41 OFB cód.. 212 del 10-9-2019 -  Informe Final 
Acta Comité 43 IDRD cód.. 213 del 13-9-2019  - Informe Final
Acta Comité 46 SDCRD cód.. 214 del 2-10-2019 - Informe Final
Acta Comité 61 IDPC cód.. 216 del 5-12-2019 - Informe Final
Acta Comité 64 Canal Capital cód.. 215 del 17-12-2019 - Informe Final
Acta Comité 65 IDARTES cód.. 210 del 17 de 12- 2019 - Informe Final
Acta Comité 66 IDRD cód.. 217 del 18 -12-2019 - Informe Final.
No se adelantaron indagaciones preliminares, pronunciamientos ni procesos sancionatorios.
</t>
  </si>
  <si>
    <t>Dirección Habitat y Ambiente.
Reporte a Diciembre 16 de 2019:
A la fecha han finalizado en total 19  auditorías, todas con cumplimiento de términos de acuerdo con la programación del PAD 2019.</t>
  </si>
  <si>
    <t>Dirección Integración Social
Se ha dado cumplimiento a los términos de los memorandos de asignación y  cronogramas del plan de trabajo, de conformidad con los procedimientos respectivos
Acta Comité No. 35 del 20-09-2019 aprobación Informe Auditoría Desempeño Secretaría Distrital de Integración Social Código 57
Acta Comité No. 36 del 20-09-2019 aprobación Informe Final Auditoría Desempeño ante la SDIS Código 58
Acta Comité No. 37 del 20-09-2019 aprobación Informe Final Auditoría de Desempeño IDIPRON Código 59
Acta Comité 051 (13-12-2019) aprueba informe final auditoría desempeño código 62
Acta Comité 052 (16-12-2019) aprueba informe final auditoría desempeño código 61
Acta Comité 053 (16-12-2019) aprueba informe final auditoría desempeño código 60
No se adelantaron indagaciones preliminares, pronunciamientos ni procesos sancionatorios
En el cuatrimestre se han desarrollado 6 actuaciones sin incumplimiento de términos</t>
  </si>
  <si>
    <t>Dirección de Salud
Se desarrollaron ocho actuaciones sin incumplimiento de los términos establecidos en el PAD 2019 (cinco De Regularidad 153 Subred Sur, 154 Subred Norte, 155 Subred Centro Oriente, 156 IDCBIS y 157 EAGAT) y tres de Visitas de Control Fiscal (504 SDS, 505 APC Salud-En Liquidación y 516 Capital Salud) y, tal como se puede apreciar en las Actas de Comité Técnico.</t>
  </si>
  <si>
    <t>Direccion de Hacienda
En el último cuatrimestre 2019, los informes finales de las SEIS (6) auditorias finalizadas , correspondientes a  Lotería de Bogotá- ,Regularidad., -Secretaría Distrital de Hacienda.:"Evaluación pagos predial" ,  Unidad Administrativa Especial de Catastro Distrital "Evaluación a la consistencia de la información de la actualización y conservación catastral vigencia 2018". - Secretaria Distrital de Hacienda "Omisos Impuesto de Vehículos, - Secretaria Distrital de Hacienda "Delineación urbana" ,   SDH- VCF  . Impuesto consumo cerveza , no presentaron incumplimiento de términos, por el contrario,  fueron comunicados a los sujetos de control de conformidad con los términos establecidos  en el PAD 2019, tal como se evidencia en el aplicativo  trazabilidad. .
Respecto al traslado de hallazgos Fiscales  a la Dirección de Responsabilidad y Jurisdicción Coactiva, es preciso señalar que  la totalidad de los15  hallazgos fiscales fueron los plasmados  en los  informes finales y su traslado se surtió  de conformidad con los términos establecidos en la Resolución 026 de 2019, tal como se relaciona a continuación ,: 
 Lotería de Bogotá, Regularidad. :3  fiscales  Sigespro 3-2019-31667, 3-2019-31671 y 3-2019-31691
Secretaria de Hacienda :Evaluación pagos predial. 6 Fiscales, Sigespro  3-2019-28909, 3-2019-28912, 3-2019-28905, 3-2019-28901, 3-2019-28894, 3-2019-28907, 
 .UAECD. 3 hallazgos fiscales  radicados SIGESPRO No 3-2019-28871,3-2019-28875, 3-2019-28890
SDH "Omisos vehículos  2 Fiscales  radicados SIGESPRO No 3-2019-31698, 3-2019-31700, 
SDH "Delineación urbana" 1 Hallazgo  Fiscal  radicado SIGESPRO No 3-2019-30959-.
-En la VCF no se determinaron  hallazgos fiscales 
 Evidencia.  Actas de Comité Técnico.
Igualmente, el  informe final de auditoria de Regularidad Lotería fue trasladado a la Dirección de Estudios de Economía y Política Pública,  
De otra parte, en cuanto a los Procesos Administrativos  Sancionatorio, se informa que en el tercer  cuatrimestre se determinó en Comité técnico  N 60 de noviembre  12 de  2019,   el archivo de la situación presentada  ante  la Unidad Administrativa Especial de Catastro . Por lo que,  no existe a la fecha apertura de ningún proceso sancionatorio</t>
  </si>
  <si>
    <t>Dirección Juridica.
Se revisa y verifica el cumplimiento de las actuaciones de auditoría que incluye, Informes de auditoría, Hallazgos, Beneficios de control fiscal, en cumplimiento de los Procedimientos del Proceso de Vigilancia y control  las cuales se han realizado dentro de los Términos y se registra en Acta de Comité Técnico de la 1 a la 18  de la vigencia 2019 y en los Tableros de control de cada auditoría.</t>
  </si>
  <si>
    <t>Dirección de Seguridad
Reporte Tercer cuatrimestre. (Corte al cierre de diciembre de 2019)
Con acta de comité técnico No. 24 de 12 de septiembre de 2019 fue aprobado informe final de la Visita de Control Fiscal No. 515 ante la Secretaría Distrital de Seguridad, Convivencia y Justicia –SDSCJ, el 12 de septiembre del presente año finalizó está actuación cumpliendo los términos establecidos.
Con acta de comité técnico No. 25 de 17 de septiembre de 2019, fue aprobado el informe final de la Auditoría de Desempeño No. 163 ante la Secretaría Distrital de Seguridad, Convivencia y Justicia –SDSCJ, el día 25 de septiembre de 2019 finalizó está actuación cumpliendo los términos establecidos.
Con acta de comité técnico No. 28 de 15 de octubre de 2019 fue aprobado informe final de la auditoría de desempeño código No. 162 ante la Unidad Administrativa Especial Cuerpo Oficial de Bomberos – UAECOB, el día 24 de octubre de 2019 finalizó está actuación cumpliendo los términos establecidos.
Con acta de comité técnico No. 32 de 16 de diciembre de 2019, fue aprobado el informe final de la Auditoría de Desempeño No. 166 ante la Secretaría Distrital de Seguridad, Convivencia y Justicia –SDSCJ,  finalizó está actuación cumpliendo los términos establecidos.
Con acta de comité técnico No. 33 de 18 de diciembre de 2019, fue aprobado el informe final de la Auditoría de Desempeño No. 165 ante la Secretaría Distrital de Seguridad, Convivencia y Justicia –SDSCJ, finalizó está actuación cumpliendo los términos establecidos.
En el periodo de evaluación esta sectorial no ha realizado Indagaciones preliminares, Procesos Sancionatorios y Pronunciamientos.
En conclusión se realizaron cinco (5) actas de comité técnico para la aprobación de informes finales dando cumplimiento en los términos establecidos.</t>
  </si>
  <si>
    <t>Dirección de Servicios Públicos
 En el  cuatrimestre SEP-DIC-19, se puede verificar mediante el aplicativo trazabilidad el cumplimiento de los términos establecidos en las 16 auditorias terminadas de las cuales cuatro (4) son de regularidad: Caudales de Colombia S.A. E.S.P. código 175, Trasportadora de Gas Internacional S.A. ESP. Código 173, Aguas de Bogotá S.A. E.S.P.-código 179, Compañía Colombiana de Servicios de Valor Agregado y Telemático S.A. ESP - COLVATEL S.A E.S.P.-código 181. De Desempeño diez (10) así: 176 Gas Natural S.A. ESP., 178 Empresa de Telecomunicaciones de Bogotá S.A. E.S.P. –ETB, 223 Unidad Administrativa Especial de Servicios Públicos – UAESP, 177 Empresa de Acueducto, Alcantarillado de Bogotá, EAB - E.S.P., quedando pendientes  180 Grupo Energía de Bogotá S.A. E.S.P. GEB S.A. E.S.P., 184  Compañía de Distribución y Comercialización de Energía-Codensa S.A. ESP., 185 Empresa de Telecomunicaciones de Bogotá S.A. E.S.P. –ETB, 225 Aguas de Bogotá S.A. E.S.P., 182 Unidad Administrativa Especial de Servicios Públicos – UAESP, 186 Empresa de Acueducto, Alcantarillado de Bogotá, EAB - E.S.P. Adicionalmente en las Actas de Comité  69,77,89,96,72, 80, 73 y 109.</t>
  </si>
  <si>
    <t xml:space="preserve">
3er Seguimiento (Septiembre-Diciembre): A esta actividad se le dio cumplimiento en el segundo seguimiento, por lo tanto para el tercer seguimiento ya estaba cumplida al 100%. Dado que el número de jornadas de sensibilización es acumulativo,  se evidenció el cumplimiento en el seguimiento para cada semestre, con reuniones de trabajo soportadas con sus respectivas actas, que preuban el cumplimiento al 100% con las Actas de trabajo Nos. 02 del 23 de abril de 2019 y 04 del 1 de agosto de 2019, con lo cual se alcanzó la meta porcentual del indicador así: 2/2 =100%</t>
  </si>
  <si>
    <t>Seguimiento Diciembrede 2019: 
Se realizó capacitación el día lunes 29 de abril de 2019 a los funcionarios de la contraloria de Bogotá acerca del nuevo plan de cuentas para la ejecución presupuestal de la vigencia fiscal 2019 por parte de la Secretaria Distrital de Hacienda, para ello se convocó por medio de E-CARD con memorando interno, número de radicación #3-2019-12731</t>
  </si>
  <si>
    <t xml:space="preserve">Verificación tercer cuatrimestre 2019:   Se llevo acabo reunión con el objeto de realizar seguimiento a las actividades de control que ejecuta el PRF para mitigar el riesgo,  segun Acta No.04 del 02 de septiembre de 2019 y Acta No.05 del 08 de noviembre de 2019. en las cuales participaron las siete (7) gerencias de la SPRF. En estas se consignan directrices, asì como algunas actividades  del Mapa de Riesgos especificamente las relacionadas con  el cumplimiento de tèrminos de los procesos en curso con el fin de evitar el fenomeno de la prescripciòn, el impulso procesal para evitar la inactividad de los procesos y se realizò un balance por cada gerenciacon el fin de determinar la gestiòn adelantada en los procesos asignados; igualmente se verifico el nùmero de abogados con el fin de determinar la carga laboral y el cumplimiento de los tèrminos.
La eficacia de las acciones implementadas permitió controlar y mitigar éste riesgo, durante la vigencia 2019.
</t>
  </si>
  <si>
    <t>es cumplio la accion en el la verificacion ehecha en el segundo cuatrimeste de 2019</t>
  </si>
  <si>
    <t>Verificación tercer cuatrimestre 2019:Se constato que en acta No. 20  de 18 de noviembre de 2019, de reunión de equipo de gestores  se dejaría como riesgo para el año 2020 a fin de continuar con las acciones pertinentes, en razòn que aùn no se han definido los requerimiento tècnicos conforme a los requerimientos funcionales de acuerdo con lo señalado por las TIC, mediante correo out-look de 16-09-2019.                   continúan en ejecución y en consecuencia el riesgo permanece abierto.  
___________________________________________________________________________________________________________________
Verificación tercer cuatrimestre 2019:Se constato que en el data contrabog que se realizó 2 Backup con el fin de que las TIC realice la copia de seguridad de los tramites judiciales correspondiente a los meses de octubre y diciembre 2019.                         La eficacia de las acciones implementadas permitió controlar y mitigar éste riesgo, durante la vigencia 2019</t>
  </si>
  <si>
    <t>Los funcionarios de la Oficina de Control Interno, en el proceso de vigilancia y control a la matriz de riesgo vigencia 2019 establecieron que:
Revisada el Acta de Junta de Compras y Licitaciones No 12 de fecha 13-09-2019 se observa dentro de la misma que Mediante memorando 3-2019-27150 de 13-09-2019, la doctora CARMEN ROSA MENDOZA SUAREZ, Directora de Tecnologías de la Información, radica necesidad de contratación de "Adquisición de licencias de software Microsoft SQl Sever Enterprise Edition para la Contraloría de Bogotá D.C., conforme a las especificaciones técnicas", con el fin de poder realizar la actualización del sistema de gestión de procesos SIGESPRO a su última versión.
El Acta de Junta de Compras y Licitaciones se encuentra debidamente diligenciada y firmada.
De esta manera se evidencia que se viene cumpliendo lo establecido en la Matriz de Riesgos y sigue abierto hasta el 31/12/2019.
Teniendo en cuenta que a lo largo del año se adelantó la actividad establecida para el presente riesgo, minimizando su probabilidad de materialización, el mismo se mitiga para la vigencia 2019.</t>
  </si>
  <si>
    <t>Monitoreo 31-12-2019
En el último trimestre se acordó en reunión de equipo de gestores que se dejaría como riesgo para el año 2020 a fin de continuar con las acciones pertinentes.       
                                                                                                                                                                                                    ________________________________________________________________________________________________________Monitoreo 31-12-2019
La Dirección de Tics realizó 2 back ups de seguridad de la base de datos de trámites judiciales, en los meses de octubre y noviembre de 2019.
Para la aplicación del indicador no se tienen en cuenta los dos primeros trimestres ya que en ellos se tramitó la coordinación con la Dirección de TIC.</t>
  </si>
  <si>
    <t>Verificación diciembre 31 de 2019:
Se tomó como muestra del avance de la acción, las siguientes actas de seguimiento por Subdirección:
Subdirección de Estudios Económicos y Fiscales:
• Proceso de chatarrización y modernización de la Flota de Transmilenio y su incidencia ambiental en el Distrito Capital, se verifico  la existencia de 4 actas de seguimiento al informe estructural def fecha: 22/03/2019, 26/04/2019,31/05/2019 y 28/07/2019. Se observa  que se cumplió con los dos seguimietno s establecidos wen el Indicador. Se solciitó la publicación ante la Dirección de TIC, mediante memorando del 15 de agosto de 2019 Radicado 3-2019-23733. 
• El Distrito Capital y el Desarrollo de las TIC en el marco de los ODM y ODS, Se observó la existencia de las siguientes Actas de seguimiento Acta No. 1 el 30/08/2019, Acta 2 del 30/09/2019, Acta 3 del 7/10/2019, cumpliendo con los dos seguimientos establecidos. Se observó el oficio de aprobación del informe estructural con fecha 26/11/2019 radicación 3-2019-35434. Oficio de solicitud de publicación dirigido a TIC del 12/10/2019 radicado 3-2019-37478.
Exportaciones de Bogotá D.C., en el marco de los ODM y los ODS: La DEEPP realizótres seguimientos mediante Actas Nos: 3 del 18 de marzo de 2019, No. 5 de 30 de abril y 02 de mayo de 2019, No 11 del 22 de julio de 2019. El estudio se aprobó medainte oficio del 2 de diciembre de 2019 radicado 3-2019-36110, se solcitó la publicación ante la Dirección de TIC el 13 de diciembre radicado 3-2019-37585.
Subdirección de Evaluación de Política Pública. 
• Balance Social de la politica publica de Envejecimiento  y Vejez en el D.C. 2010-2025 Acta No. 1 del 14/01/2019, Planilla de seguimietno del 27 de febrero de 2019, del 27 de marzo de 2019, 30 de abril de 2019, 30 de mayo de 2019, 28 de junio de 2019, 28 de julio de 2019, 23 de agosto de 2019. Solicitud de publicación del informe ante las TIC el 31/10/2019 radicado 3-2019-32885. 
• Estado de las Finanzas Públicas del Distrito Capital. Vigencia 2018. Este informe obligatorio tiene dos  actas de seguimiento: No. 2 del 26/08/2019; Acta No. 3 del 24/09/2019.</t>
  </si>
  <si>
    <t>Verificación a diciembre de 2019: se encuentra el acta de comité Técnico No. 33 del 10-09-2019,  cuyo objetivo  es la presentación y aprobación de los informes preeliminaresy final de las auditorias de desempeño ante la Empresa de Transporte Tercer Milenio"Transmilenio" código de auditoria No. 68 , la secretaria distrital de Movilidad-S_D.M, código No.69 y la Empresa Metro de Bogotá Código de Auditoria. No. 71 .
En el  tercer punto se encuentran  plasmados que: " Se insiste que las observaciones evidencien de manera clara, el criterio, la condicion,la causa y el efecto. además que se cumplea con las normas de derecho de autor. se aprueban los Informes Preliminares de  las auditorias de desempeño No. 68, 69, y  aprobación del Informe Final de la Auditoria Código No. 71, donde también se encuentra que no hay observaciones. Por lo tanto estas de comités técnicos cumplen en debidas forma con los temas antijurídicos de los criterios de los observaciones y plagios por derechos de autor. Esta acta se encuentra debidamente diligenciada y firmada.
así mismo se encuentra el acta de comité No 37 del 20-09-2019 cuyo Objetivo es "Presentación y Aprobación del informe Final de la Auditoria de Desempeño ante el Instituto de Desarrollo Urbano IDU- Código de Auditoria No. 70. se evidencian que se aprueban 14 Hallazgos Administrativos y 10 Hallazgos Administrativos con presunta Incidencia Disciplinarias,  y se verifica que las observaciones (HALLAZGOS ) cumplieran con las cuatro (4) elementos: Condición, Causa, Criterio y Efecto además el informe cumple con las normas de derecho de autor. EL ACTA SE ENCUENTRA DEBIDAMENTE DILIGENCIADA Y FIRMADA.
SE ENCUENTRA EL ACTA DE COMITE TECNICO nO. 38 DEL 19-02-2019 CUYO OBJETIVO ES: " presentación Y aprobación DEL INFORME final de la Auditoria de Desempeño ante la Empresa de Transporte Tercer Milenio "Transmilenio", código de la Auditoria No. 68., en el punto  3 se encuentran aprobados 5 Hallazgos Administrativos, y 2 Hallazgos con incidencia Disciplinaria, dice  textualmente: " El Subdirector pregunta a El Gerente  si los hallazgos formulados cumplen con: Condición, Criterio, Causa y efecto  en el cual se deja constancia que verifico que el informe cumpla con la legislación cumpla con lo relacionado con los derechos de autor. se encuentre debidamente firmada.
También se encuentra el acta de comité No 40 del 27-09-2019 cuyo Objetivo es "Presentación y Aprobación del informe Final  y Beneficio Fiscal producto de la Auditoria  de Desempeño  realizada a la Secretaria de Movilidad- SD.M.- Código de Auditoria No. 69 cumplimiento PAD-2019. Se evidencian que se aprueban 6 Hallazgos Administrativos, 5 Hallazgos con Incidencia Disciplinarias y 1 Hallazgos  con presunta Incidencia Fiscal por Valor de $200.000.000, y se verifica que llos HALLAZGOS tuvieran el criterio, la Condición, Causa y Efecto además el informe cumple con las normas de derecho de autor y caracterización del producto plasmado en el PVCGF . el Informe Final es aprobado,  EL ACTA SE ENCUENTRA DEBIDAMENTE DILIGENCIADA Y FIRMADA.</t>
  </si>
  <si>
    <t>Código documento:PDE-07
Versión 4.0</t>
  </si>
  <si>
    <t>Fecha de Monitoreo y Revisión Responsable de Proceso:_Enero 2020___________________</t>
  </si>
  <si>
    <t>Fecha de aprobación o modificación:         5-12-2019</t>
  </si>
  <si>
    <t xml:space="preserve">Fecha de Seguimineto (Verificación) Oficina de Control Interno:  Enero-2020__________________ </t>
  </si>
  <si>
    <r>
      <t>Fecha de aprobación o modificación: 5- Diciembre</t>
    </r>
    <r>
      <rPr>
        <u/>
        <sz val="12"/>
        <rFont val="Arial"/>
        <family val="2"/>
      </rPr>
      <t xml:space="preserve"> de 2019</t>
    </r>
  </si>
  <si>
    <t>Fecha de Monitoreo y Revisión Responsable de Proceso: Enero 2020</t>
  </si>
  <si>
    <t>Fecha de Seguimineto (Verificación) Oficina de Control Interno: Enero 2020</t>
  </si>
  <si>
    <t xml:space="preserve">
Verificación diciembre 31 de 2019:
Se tomó como muestra del avance de la acción, las siguientes actas de seguimiento por Subdirección:
Subdirección de Estudios Económicos y Fiscales:
• Proceso de chatarrización y modernización de la Flota de Transmilenio y su incidencia ambiental en el Distrito Capital, se verifico  la existencia de 4 actas de seguimiento al informe estructural def fecha: 22/03/2019, 26/04/2019,31/05/2019 y 28/07/2019. Se observa  que se cumplió con los dos seguimietno s establecidos wen el Indicador. Se solciitó la publicación ante la Dirección de TIC, mediante memorando del 15 de agosto de 2019 Radicado 3-2019-23733. 
• El Distrito Capital y el Desarrollo de las TIC en el marco de los ODM y ODS, Se observó la existencia de las siguientes Actas de seguimiento Acta No. 1 el 30/08/2019, Acta 2 del 30/09/2019, Acta 3 del 7/10/2019, cumpliendo con los dos seguimientos establecidos. Se observó el oficio de aprobación del informe estructural con fecha 26/11/2019 radicación 3-2019-35434. Oficio de solicitud de publicación dirigido a TIC del 12/10/2019 radicado 3-2019-37478.
Exportaciones de Bogotá D.C., en el marco de los ODM y los ODS: La DEEPP realizótres seguimientos mediante Actas Nos: 3 del 18 de marzo de 2019, No. 5 de 30 de abril y 02 de mayo de 2019, No 11 del 22 de julio de 2019. El estudio se aprobó medainte oficio del 2 de diciembre de 2019 radicado 3-2019-36110, se solcitó la publicación ante la Dirección de TIC el 13 de diciembre radicado 3-2019-37585.
Subdirección de Evaluación de Política Pública. 
• Balance Social de la politica publica de Envejecimiento  y Vejez en el D.C. 2010-2025 Acta No. 1 del 14/01/2019, Planilla de seguimietno del 27 de febrero de 2019, del 27 de marzo de 2019, 30 de abril de 2019, 30 de mayo de 2019, 28 de junio de 2019, 28 de julio de 2019, 23 de agosto de 2019. Solicitud de publicación del informe ante las TIC el 31/10/2019 radicado 3-2019-32885. 
• Estado de las Finanzas Públicas del Distrito Capital. Vigencia 2018. Este informe obligatorio tiene dos  actas de seguimiento: No. 2 del 26/08/2019; Acta No. 3 del 24/09/2019.
Se pudo observar que las acciones propuestas que este no se materializara durante la vigencia en estudio y en tal sentido se considera Mitigado (M)</t>
  </si>
  <si>
    <t>Seguimiento a diciembre 2019 
Se evidencia la realización de tres reuniones desarrolladas por la Dependencia para el periodo auditado las cuales son:
Acta de reunión trabajo de fecha Nº 08 de julio 15 de 2019 en su numeral 02, seguimientos a las actividades realizadas en el PAAI 2019.
Acta Nº 11 de reunión trabajo de fecha agosto 27 de 2019 en su numeral 02, seguimiento a actividades establecidas en el PAAI 2019 ...
Acta de reunión trabajo Nº 14 de fecha 08 de noviembre de 2019 en su numeral 02, seguimiento auditorio en curso.
En conclusión la acción se cumplió al 100% de la actividad</t>
  </si>
  <si>
    <t>Verificación OCI a Diciembre 30 de 2019:
Verificación (1 y 4): se pudo observar que en la carpeta actas del 2019 reposan las tres actas en mención con el Objetivo de “… realizar seguimiento a las actividades establecidas en el programa anual de auditorías internas PAAI”…en conclusión la acción se cumplió al 100% de la actividad, por lo tanto la acción queda Cerrada.</t>
  </si>
  <si>
    <t>Seguimiento a diciembre 2019 
Se realizaron las siguientes reuniones de trabajo en donde quedó plasmado a través de actas el seguimiento y la retroalimentación de las auditorias:
- Acta de reunión trabajo de fecha Nº 08 de julio 15 de 2019 en su numeral 02, seguimientos a las actividades realizadas en el PAAI 2019.
- Acta Nº 11 de reunión trabajo de fecha agosto 27 de 2019 en su numeral 02, seguimiento a actividades establecidas en el PAAI 2019...
- Acta de reunión trabajo Nº 14 de fecha 08 de noviembre de 2019 en su numeral 02, seguimiento auditorio en curso. Las cuales reposan en la carpeta de la oficina.</t>
  </si>
  <si>
    <t>Verificación OCI a Diciembre 30 de 2019:
Verificación (1) : Se constató la existencia de tres reuniones desarrolladas por la Dependencia para el periodo auditado con el objetivo de “… realizar seguimiento a las actividades establecidas en el programa anual de auditorías internas PAAI”… las cuales se encuentran encarpetadas y firmadas por los asistentes, en conclusión la acción se cumplió al 100% por lo tanto la acción queda Cerrada.</t>
  </si>
  <si>
    <t xml:space="preserve">
100%
</t>
  </si>
  <si>
    <t xml:space="preserve">
100%
</t>
  </si>
  <si>
    <t xml:space="preserve">
 100%
</t>
  </si>
  <si>
    <t xml:space="preserve">
100%
</t>
  </si>
  <si>
    <t>La accion No 1 de queda ejecutada al 100% pero la accion 2 no esta cumplida, al no ejecutar el 100% las dos acciones el riesgo queda abierto</t>
  </si>
  <si>
    <t>100%
 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</si>
</sst>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font>
      <sz val="11"/>
      <color theme="1"/>
      <name val="Calibri"/>
      <family val="2"/>
      <scheme val="minor"/>
    </font>
    <font>
      <b/>
      <sz val="11"/>
      <color theme="1"/>
      <name val="Calibri"/>
      <family val="2"/>
      <scheme val="minor"/>
    </font>
    <font>
      <sz val="10"/>
      <name val="Arial Narrow"/>
      <family val="2"/>
    </font>
    <font>
      <sz val="12"/>
      <name val="Arial"/>
      <family val="2"/>
    </font>
    <font>
      <b/>
      <sz val="9"/>
      <color indexed="81"/>
      <name val="Tahoma"/>
      <family val="2"/>
    </font>
    <font>
      <sz val="9"/>
      <color indexed="81"/>
      <name val="Tahoma"/>
      <family val="2"/>
    </font>
    <font>
      <sz val="10"/>
      <name val="Arial"/>
      <family val="2"/>
    </font>
    <font>
      <b/>
      <sz val="12"/>
      <color rgb="FFFF0000"/>
      <name val="Calibri"/>
      <family val="2"/>
      <scheme val="minor"/>
    </font>
    <font>
      <sz val="11"/>
      <name val="Arial"/>
      <family val="2"/>
    </font>
    <font>
      <b/>
      <sz val="10"/>
      <name val="Arial"/>
      <family val="2"/>
    </font>
    <font>
      <b/>
      <sz val="10"/>
      <color rgb="FFFF0000"/>
      <name val="Arial"/>
      <family val="2"/>
    </font>
    <font>
      <b/>
      <sz val="16"/>
      <name val="Calibri"/>
      <family val="2"/>
      <scheme val="minor"/>
    </font>
    <font>
      <b/>
      <sz val="1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1"/>
      <name val="Calibri"/>
      <family val="2"/>
      <scheme val="minor"/>
    </font>
    <font>
      <sz val="11"/>
      <color rgb="FF2E74B5"/>
      <name val="Calibri"/>
      <family val="2"/>
      <scheme val="minor"/>
    </font>
    <font>
      <b/>
      <sz val="11"/>
      <name val="Arial"/>
      <family val="2"/>
    </font>
    <font>
      <sz val="10"/>
      <color rgb="FFFF0000"/>
      <name val="Arial"/>
      <family val="2"/>
    </font>
    <font>
      <sz val="11"/>
      <color theme="1"/>
      <name val="Arial"/>
      <family val="2"/>
    </font>
    <font>
      <b/>
      <sz val="11"/>
      <name val="Calibri"/>
      <family val="2"/>
      <scheme val="minor"/>
    </font>
    <font>
      <b/>
      <sz val="11"/>
      <color rgb="FF000000"/>
      <name val="Arial"/>
      <family val="2"/>
    </font>
    <font>
      <sz val="11"/>
      <color rgb="FF000000"/>
      <name val="Arial"/>
      <family val="2"/>
    </font>
    <font>
      <sz val="10"/>
      <color theme="1"/>
      <name val="Arial"/>
      <family val="2"/>
    </font>
    <font>
      <b/>
      <sz val="20"/>
      <color rgb="FFFF0000"/>
      <name val="Arial"/>
      <family val="2"/>
    </font>
    <font>
      <b/>
      <sz val="12"/>
      <color rgb="FF0070C0"/>
      <name val="Calibri"/>
      <family val="2"/>
      <scheme val="minor"/>
    </font>
    <font>
      <b/>
      <sz val="14"/>
      <color rgb="FF0070C0"/>
      <name val="Calibri"/>
      <family val="2"/>
      <scheme val="minor"/>
    </font>
    <font>
      <sz val="11"/>
      <color theme="1"/>
      <name val="Calibri"/>
      <family val="2"/>
      <scheme val="minor"/>
    </font>
    <font>
      <sz val="8"/>
      <name val="Calibri"/>
      <family val="2"/>
      <scheme val="minor"/>
    </font>
    <font>
      <b/>
      <sz val="9"/>
      <name val="Arial"/>
      <family val="2"/>
    </font>
    <font>
      <b/>
      <sz val="11"/>
      <color rgb="FF0070C0"/>
      <name val="Calibri"/>
      <family val="2"/>
      <scheme val="minor"/>
    </font>
    <font>
      <sz val="11"/>
      <color rgb="FF000000"/>
      <name val="Calibri"/>
      <family val="2"/>
    </font>
    <font>
      <b/>
      <u/>
      <sz val="10"/>
      <name val="Arial"/>
      <family val="2"/>
    </font>
    <font>
      <sz val="9"/>
      <name val="Arial"/>
      <family val="2"/>
    </font>
    <font>
      <b/>
      <sz val="12"/>
      <name val="Calibri"/>
      <family val="2"/>
      <scheme val="minor"/>
    </font>
    <font>
      <b/>
      <sz val="12"/>
      <color theme="4" tint="-0.499984740745262"/>
      <name val="Calibri"/>
      <family val="2"/>
      <scheme val="minor"/>
    </font>
    <font>
      <b/>
      <sz val="12"/>
      <color theme="4" tint="-0.249977111117893"/>
      <name val="Calabri"/>
    </font>
    <font>
      <b/>
      <sz val="11"/>
      <color theme="4" tint="-0.499984740745262"/>
      <name val="Calibri"/>
      <family val="2"/>
      <scheme val="minor"/>
    </font>
    <font>
      <b/>
      <sz val="10"/>
      <name val="Calabri"/>
    </font>
    <font>
      <b/>
      <sz val="10"/>
      <color rgb="FF000000"/>
      <name val="Calabri"/>
    </font>
    <font>
      <b/>
      <sz val="10"/>
      <color theme="1"/>
      <name val="Calabri"/>
    </font>
    <font>
      <sz val="10"/>
      <name val="Calabri"/>
    </font>
    <font>
      <sz val="11"/>
      <name val="Calabri"/>
    </font>
    <font>
      <b/>
      <sz val="12"/>
      <color rgb="FFFF0000"/>
      <name val="Calabri"/>
    </font>
    <font>
      <b/>
      <sz val="9"/>
      <name val="Calabri"/>
    </font>
    <font>
      <u/>
      <sz val="11"/>
      <color theme="10"/>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u/>
      <sz val="16"/>
      <color theme="10"/>
      <name val="Calibri"/>
      <family val="2"/>
      <scheme val="minor"/>
    </font>
    <font>
      <b/>
      <sz val="26"/>
      <color rgb="FFC00000"/>
      <name val="Calibri"/>
      <family val="2"/>
      <scheme val="minor"/>
    </font>
    <font>
      <sz val="11"/>
      <color rgb="FFC00000"/>
      <name val="Calibri"/>
      <family val="2"/>
      <scheme val="minor"/>
    </font>
    <font>
      <sz val="14"/>
      <color rgb="FF000000"/>
      <name val="Calibri"/>
      <family val="2"/>
    </font>
    <font>
      <b/>
      <sz val="8"/>
      <name val="Arial"/>
      <family val="2"/>
    </font>
    <font>
      <sz val="10"/>
      <color rgb="FF212529"/>
      <name val="Arial"/>
      <family val="2"/>
    </font>
    <font>
      <sz val="10"/>
      <color rgb="FFC00000"/>
      <name val="Arial"/>
      <family val="2"/>
    </font>
    <font>
      <b/>
      <sz val="9"/>
      <color theme="1"/>
      <name val="Arial"/>
      <family val="2"/>
    </font>
    <font>
      <b/>
      <sz val="10"/>
      <color theme="1"/>
      <name val="Arial"/>
      <family val="2"/>
    </font>
    <font>
      <b/>
      <sz val="12"/>
      <name val="Arial"/>
      <family val="2"/>
    </font>
    <font>
      <u/>
      <sz val="12"/>
      <name val="Arial"/>
      <family val="2"/>
    </font>
    <font>
      <b/>
      <sz val="14"/>
      <color theme="1"/>
      <name val="Calibri"/>
      <family val="2"/>
      <scheme val="minor"/>
    </font>
    <font>
      <b/>
      <sz val="14"/>
      <color theme="4" tint="-0.249977111117893"/>
      <name val="Calibri"/>
      <family val="2"/>
      <scheme val="minor"/>
    </font>
    <font>
      <sz val="11"/>
      <color rgb="FF3F3F76"/>
      <name val="Calibri"/>
      <family val="2"/>
      <scheme val="minor"/>
    </font>
    <font>
      <b/>
      <sz val="14"/>
      <name val="Arial"/>
      <family val="2"/>
    </font>
    <font>
      <b/>
      <sz val="14"/>
      <color rgb="FFFF0000"/>
      <name val="Arial"/>
      <family val="2"/>
    </font>
    <font>
      <i/>
      <sz val="10"/>
      <name val="Arial"/>
      <family val="2"/>
    </font>
  </fonts>
  <fills count="19">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EEAF6"/>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CC99"/>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top/>
      <bottom style="medium">
        <color auto="1"/>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auto="1"/>
      </top>
      <bottom style="thin">
        <color indexed="64"/>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style="medium">
        <color auto="1"/>
      </top>
      <bottom/>
      <diagonal/>
    </border>
    <border>
      <left/>
      <right style="thin">
        <color auto="1"/>
      </right>
      <top style="thin">
        <color auto="1"/>
      </top>
      <bottom style="medium">
        <color auto="1"/>
      </bottom>
      <diagonal/>
    </border>
    <border>
      <left style="thin">
        <color indexed="64"/>
      </left>
      <right style="thin">
        <color auto="1"/>
      </right>
      <top/>
      <bottom style="medium">
        <color auto="1"/>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auto="1"/>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auto="1"/>
      </bottom>
      <diagonal/>
    </border>
    <border>
      <left style="thin">
        <color indexed="64"/>
      </left>
      <right style="medium">
        <color indexed="64"/>
      </right>
      <top/>
      <bottom style="medium">
        <color auto="1"/>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6" fillId="0" borderId="0"/>
    <xf numFmtId="43" fontId="28" fillId="0" borderId="0" applyFont="0" applyFill="0" applyBorder="0" applyAlignment="0" applyProtection="0"/>
    <xf numFmtId="0" fontId="46" fillId="0" borderId="0" applyNumberFormat="0" applyFill="0" applyBorder="0" applyAlignment="0" applyProtection="0"/>
    <xf numFmtId="9" fontId="28" fillId="0" borderId="0" applyFont="0" applyFill="0" applyBorder="0" applyAlignment="0" applyProtection="0"/>
    <xf numFmtId="0" fontId="63" fillId="18" borderId="77" applyNumberFormat="0" applyAlignment="0" applyProtection="0"/>
  </cellStyleXfs>
  <cellXfs count="1281">
    <xf numFmtId="0" fontId="0" fillId="0" borderId="0" xfId="0"/>
    <xf numFmtId="0" fontId="0" fillId="0" borderId="1" xfId="0" applyBorder="1" applyAlignment="1">
      <alignment horizontal="justify" vertical="center" wrapText="1"/>
    </xf>
    <xf numFmtId="0" fontId="6" fillId="0" borderId="0" xfId="1"/>
    <xf numFmtId="0" fontId="0" fillId="0" borderId="1" xfId="0" applyFont="1" applyBorder="1" applyAlignment="1">
      <alignment horizontal="center"/>
    </xf>
    <xf numFmtId="0" fontId="6" fillId="0" borderId="0" xfId="1" applyBorder="1" applyAlignment="1">
      <alignment horizontal="justify" vertical="center" wrapText="1"/>
    </xf>
    <xf numFmtId="0" fontId="6" fillId="0" borderId="0" xfId="1" applyBorder="1" applyAlignment="1">
      <alignment horizontal="center" vertical="center" wrapText="1"/>
    </xf>
    <xf numFmtId="0" fontId="6" fillId="0" borderId="1" xfId="1" applyFont="1" applyBorder="1" applyAlignment="1">
      <alignment horizontal="justify" vertical="center" wrapText="1"/>
    </xf>
    <xf numFmtId="0" fontId="10" fillId="0" borderId="1" xfId="1" applyFont="1" applyBorder="1" applyAlignment="1">
      <alignment horizontal="center" vertical="center" wrapText="1"/>
    </xf>
    <xf numFmtId="0" fontId="6" fillId="0" borderId="1" xfId="0" applyFont="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1" applyFont="1" applyBorder="1" applyAlignment="1">
      <alignment horizontal="justify" vertical="center"/>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xf numFmtId="0" fontId="0" fillId="0" borderId="13" xfId="0" applyBorder="1"/>
    <xf numFmtId="0" fontId="15" fillId="10" borderId="0" xfId="0" applyFont="1" applyFill="1" applyBorder="1"/>
    <xf numFmtId="0" fontId="15" fillId="10" borderId="29" xfId="0" applyFont="1" applyFill="1" applyBorder="1"/>
    <xf numFmtId="0" fontId="15" fillId="10" borderId="17" xfId="0" applyFont="1" applyFill="1" applyBorder="1"/>
    <xf numFmtId="0" fontId="15" fillId="10" borderId="31" xfId="0" applyFont="1" applyFill="1" applyBorder="1"/>
    <xf numFmtId="0" fontId="6" fillId="10" borderId="0" xfId="1" applyFill="1"/>
    <xf numFmtId="0" fontId="8" fillId="10" borderId="0" xfId="1" applyFont="1" applyFill="1" applyBorder="1" applyAlignment="1">
      <alignment vertical="center" wrapText="1"/>
    </xf>
    <xf numFmtId="0" fontId="6" fillId="0" borderId="0" xfId="1" applyAlignment="1">
      <alignment horizontal="center" vertical="center" wrapText="1"/>
    </xf>
    <xf numFmtId="0" fontId="0" fillId="0" borderId="1" xfId="0" applyFont="1" applyBorder="1" applyAlignment="1">
      <alignment horizontal="center" vertical="center" wrapText="1"/>
    </xf>
    <xf numFmtId="0" fontId="0" fillId="0" borderId="1" xfId="0" applyBorder="1"/>
    <xf numFmtId="0" fontId="0" fillId="0" borderId="14" xfId="0" applyBorder="1"/>
    <xf numFmtId="0" fontId="6" fillId="0" borderId="1" xfId="1" applyFont="1" applyBorder="1"/>
    <xf numFmtId="0" fontId="19" fillId="0" borderId="1" xfId="0" applyFont="1" applyBorder="1"/>
    <xf numFmtId="0" fontId="6" fillId="0" borderId="0" xfId="1" applyFont="1" applyBorder="1" applyAlignment="1">
      <alignment horizontal="justify" vertical="center" wrapText="1"/>
    </xf>
    <xf numFmtId="0" fontId="6" fillId="0" borderId="0" xfId="1" applyFont="1" applyBorder="1"/>
    <xf numFmtId="0" fontId="0" fillId="0" borderId="0" xfId="0" applyBorder="1"/>
    <xf numFmtId="0" fontId="6" fillId="0" borderId="0" xfId="1" applyBorder="1"/>
    <xf numFmtId="0" fontId="6" fillId="0" borderId="0" xfId="1" applyFont="1" applyBorder="1" applyAlignment="1">
      <alignment horizontal="justify" vertical="center"/>
    </xf>
    <xf numFmtId="0" fontId="10" fillId="0" borderId="19" xfId="1" applyFont="1" applyFill="1" applyBorder="1" applyAlignment="1">
      <alignment horizontal="center" vertical="center" wrapText="1"/>
    </xf>
    <xf numFmtId="0" fontId="6" fillId="0" borderId="19" xfId="1" applyFont="1" applyFill="1" applyBorder="1" applyAlignment="1">
      <alignment horizontal="justify" vertical="center"/>
    </xf>
    <xf numFmtId="0" fontId="0" fillId="0" borderId="11" xfId="0" applyBorder="1" applyAlignment="1">
      <alignment horizontal="center" vertical="center" wrapText="1"/>
    </xf>
    <xf numFmtId="0" fontId="10" fillId="0" borderId="23" xfId="1" applyFont="1" applyFill="1" applyBorder="1" applyAlignment="1">
      <alignment horizontal="center" vertical="center" wrapText="1"/>
    </xf>
    <xf numFmtId="0" fontId="6" fillId="0" borderId="20" xfId="0" applyFont="1" applyBorder="1" applyAlignment="1">
      <alignment vertical="center" wrapText="1"/>
    </xf>
    <xf numFmtId="0" fontId="0" fillId="0" borderId="12" xfId="0" applyBorder="1" applyAlignment="1">
      <alignment horizontal="center" vertical="center" wrapText="1"/>
    </xf>
    <xf numFmtId="0" fontId="0" fillId="12" borderId="1" xfId="0" applyFill="1" applyBorder="1" applyAlignment="1">
      <alignment horizontal="center"/>
    </xf>
    <xf numFmtId="0" fontId="0" fillId="12" borderId="12" xfId="0" applyFill="1" applyBorder="1" applyAlignment="1">
      <alignment horizontal="center"/>
    </xf>
    <xf numFmtId="0" fontId="0" fillId="12" borderId="14" xfId="0" applyFill="1" applyBorder="1" applyAlignment="1">
      <alignment horizontal="center"/>
    </xf>
    <xf numFmtId="0" fontId="0" fillId="12" borderId="15" xfId="0" applyFill="1" applyBorder="1" applyAlignment="1">
      <alignment horizontal="center"/>
    </xf>
    <xf numFmtId="0" fontId="6" fillId="0" borderId="0" xfId="1" applyFill="1"/>
    <xf numFmtId="0" fontId="23" fillId="0" borderId="27" xfId="0" applyFont="1" applyBorder="1" applyAlignment="1">
      <alignment horizontal="justify" vertical="center" wrapText="1"/>
    </xf>
    <xf numFmtId="0" fontId="23" fillId="0" borderId="31" xfId="0" applyFont="1" applyBorder="1" applyAlignment="1">
      <alignment horizontal="justify" vertical="center" wrapText="1"/>
    </xf>
    <xf numFmtId="0" fontId="23" fillId="0" borderId="31" xfId="0" applyFont="1" applyFill="1" applyBorder="1" applyAlignment="1">
      <alignment horizontal="justify" vertical="center" wrapText="1"/>
    </xf>
    <xf numFmtId="0" fontId="23" fillId="0" borderId="29"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5"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0" xfId="0" applyFont="1" applyBorder="1" applyAlignment="1">
      <alignment horizontal="justify" vertical="center" wrapText="1"/>
    </xf>
    <xf numFmtId="0" fontId="6" fillId="0" borderId="1" xfId="1" applyBorder="1" applyAlignment="1">
      <alignment horizontal="left" vertical="top" wrapText="1"/>
    </xf>
    <xf numFmtId="0" fontId="6" fillId="0" borderId="0" xfId="1" applyAlignment="1">
      <alignment horizontal="left" vertical="top"/>
    </xf>
    <xf numFmtId="0" fontId="6" fillId="0" borderId="1" xfId="1" applyBorder="1" applyAlignment="1">
      <alignment horizontal="left" vertical="top"/>
    </xf>
    <xf numFmtId="0" fontId="6" fillId="0" borderId="1" xfId="1" applyBorder="1"/>
    <xf numFmtId="0" fontId="6" fillId="0" borderId="1" xfId="1" applyBorder="1" applyAlignment="1">
      <alignment wrapText="1"/>
    </xf>
    <xf numFmtId="0" fontId="0" fillId="0" borderId="0" xfId="0" applyBorder="1" applyAlignment="1">
      <alignment wrapText="1"/>
    </xf>
    <xf numFmtId="0" fontId="1" fillId="0" borderId="0" xfId="0" applyFont="1" applyFill="1" applyBorder="1" applyAlignment="1">
      <alignment vertical="center" wrapText="1"/>
    </xf>
    <xf numFmtId="0" fontId="0" fillId="0" borderId="0" xfId="0" applyBorder="1" applyAlignment="1">
      <alignment horizontal="justify" vertical="center"/>
    </xf>
    <xf numFmtId="0" fontId="0" fillId="0" borderId="0" xfId="0" applyBorder="1" applyAlignment="1">
      <alignment horizontal="center" vertical="center" wrapText="1"/>
    </xf>
    <xf numFmtId="0" fontId="0" fillId="14" borderId="1" xfId="0" applyFill="1" applyBorder="1" applyAlignment="1">
      <alignment horizontal="center"/>
    </xf>
    <xf numFmtId="0" fontId="0" fillId="13" borderId="1" xfId="0" applyFill="1" applyBorder="1" applyAlignment="1">
      <alignment horizontal="center"/>
    </xf>
    <xf numFmtId="0" fontId="0" fillId="11" borderId="1" xfId="0" applyFill="1" applyBorder="1" applyAlignment="1">
      <alignment horizontal="center"/>
    </xf>
    <xf numFmtId="0" fontId="0" fillId="11" borderId="14" xfId="0" applyFill="1" applyBorder="1" applyAlignment="1">
      <alignment horizontal="center"/>
    </xf>
    <xf numFmtId="0" fontId="25" fillId="0" borderId="0" xfId="1" applyFont="1"/>
    <xf numFmtId="49" fontId="2" fillId="10" borderId="0" xfId="0" applyNumberFormat="1" applyFont="1" applyFill="1" applyBorder="1" applyAlignment="1">
      <alignment horizontal="center" vertical="center" wrapText="1"/>
    </xf>
    <xf numFmtId="0" fontId="0" fillId="0" borderId="0" xfId="0" applyBorder="1" applyAlignment="1">
      <alignment horizontal="center" wrapText="1"/>
    </xf>
    <xf numFmtId="0" fontId="0" fillId="0" borderId="1" xfId="0" applyBorder="1" applyAlignment="1">
      <alignment horizontal="center" vertical="center" wrapText="1"/>
    </xf>
    <xf numFmtId="0" fontId="6" fillId="0" borderId="0" xfId="1" applyAlignment="1">
      <alignment horizontal="center"/>
    </xf>
    <xf numFmtId="0" fontId="1" fillId="7" borderId="1" xfId="0" applyFont="1" applyFill="1" applyBorder="1" applyAlignment="1">
      <alignment horizontal="center" vertical="center" wrapText="1"/>
    </xf>
    <xf numFmtId="0" fontId="6" fillId="10" borderId="0" xfId="1" applyFill="1" applyBorder="1"/>
    <xf numFmtId="0" fontId="1" fillId="7" borderId="12" xfId="0" applyFont="1" applyFill="1" applyBorder="1" applyAlignment="1">
      <alignment horizontal="center" vertical="center" wrapText="1"/>
    </xf>
    <xf numFmtId="0" fontId="0" fillId="10" borderId="28" xfId="0" applyFill="1" applyBorder="1"/>
    <xf numFmtId="0" fontId="0" fillId="10" borderId="0" xfId="0" applyFill="1" applyBorder="1"/>
    <xf numFmtId="0" fontId="0" fillId="10" borderId="29" xfId="0" applyFill="1" applyBorder="1"/>
    <xf numFmtId="0" fontId="0" fillId="10" borderId="0" xfId="0" applyFill="1" applyBorder="1" applyAlignment="1"/>
    <xf numFmtId="0" fontId="6" fillId="10" borderId="0" xfId="1" applyFill="1" applyAlignment="1">
      <alignment horizontal="center"/>
    </xf>
    <xf numFmtId="0" fontId="6" fillId="0" borderId="0" xfId="1" applyFill="1" applyAlignment="1">
      <alignment horizontal="center"/>
    </xf>
    <xf numFmtId="0" fontId="6" fillId="0" borderId="0" xfId="1" applyFill="1" applyBorder="1" applyAlignment="1">
      <alignment horizontal="center"/>
    </xf>
    <xf numFmtId="0" fontId="6" fillId="0" borderId="0" xfId="1" applyFont="1" applyFill="1" applyBorder="1" applyAlignment="1">
      <alignment horizontal="justify" vertical="center"/>
    </xf>
    <xf numFmtId="0" fontId="10" fillId="0" borderId="1" xfId="1" applyFont="1" applyFill="1" applyBorder="1" applyAlignment="1">
      <alignment horizontal="center" vertical="center" wrapText="1"/>
    </xf>
    <xf numFmtId="0" fontId="6" fillId="0" borderId="1" xfId="1" applyFont="1" applyFill="1" applyBorder="1" applyAlignment="1">
      <alignment horizontal="justify" vertical="center"/>
    </xf>
    <xf numFmtId="0" fontId="24" fillId="0" borderId="21" xfId="0" applyFont="1" applyBorder="1" applyAlignment="1">
      <alignment horizontal="justify" vertical="center" wrapText="1"/>
    </xf>
    <xf numFmtId="0" fontId="10" fillId="0" borderId="8" xfId="1" applyFont="1" applyFill="1" applyBorder="1" applyAlignment="1">
      <alignment vertical="center" wrapText="1"/>
    </xf>
    <xf numFmtId="0" fontId="10" fillId="0" borderId="9" xfId="1" applyFont="1" applyFill="1" applyBorder="1" applyAlignment="1">
      <alignment vertical="center" wrapText="1"/>
    </xf>
    <xf numFmtId="0" fontId="10" fillId="0" borderId="19" xfId="1" applyFont="1" applyFill="1" applyBorder="1" applyAlignment="1">
      <alignment vertical="center" wrapText="1"/>
    </xf>
    <xf numFmtId="0" fontId="10" fillId="0" borderId="24"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3" fillId="0" borderId="17"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26" xfId="0" applyFont="1" applyBorder="1" applyAlignment="1">
      <alignment horizontal="justify" vertical="center" wrapText="1"/>
    </xf>
    <xf numFmtId="0" fontId="29" fillId="0" borderId="0" xfId="0" applyFont="1" applyFill="1" applyBorder="1" applyAlignment="1" applyProtection="1">
      <alignment horizontal="center" vertical="center" wrapText="1"/>
    </xf>
    <xf numFmtId="0" fontId="30" fillId="0" borderId="1" xfId="1" applyFont="1" applyFill="1" applyBorder="1" applyAlignment="1" applyProtection="1">
      <alignment horizontal="center" vertical="center" wrapText="1"/>
    </xf>
    <xf numFmtId="0" fontId="29" fillId="0" borderId="0" xfId="0" applyFont="1" applyFill="1" applyAlignment="1" applyProtection="1">
      <alignment horizontal="center" vertical="center" wrapText="1"/>
    </xf>
    <xf numFmtId="0" fontId="30" fillId="9" borderId="24" xfId="0" applyFont="1" applyFill="1" applyBorder="1" applyAlignment="1" applyProtection="1">
      <alignment vertical="center" wrapText="1"/>
    </xf>
    <xf numFmtId="0" fontId="1" fillId="10" borderId="0" xfId="0" applyFont="1" applyFill="1" applyBorder="1" applyAlignment="1">
      <alignment horizontal="center" vertical="center" wrapText="1"/>
    </xf>
    <xf numFmtId="0" fontId="1" fillId="10" borderId="0" xfId="0" applyFont="1" applyFill="1" applyBorder="1" applyAlignment="1">
      <alignment horizontal="justify" vertical="center" wrapText="1"/>
    </xf>
    <xf numFmtId="0" fontId="27" fillId="10" borderId="0" xfId="0" applyFont="1" applyFill="1" applyBorder="1" applyAlignment="1">
      <alignment vertical="center" wrapText="1"/>
    </xf>
    <xf numFmtId="0" fontId="6" fillId="10" borderId="0" xfId="1" applyFill="1" applyBorder="1" applyAlignment="1"/>
    <xf numFmtId="0" fontId="6" fillId="0" borderId="1" xfId="1" applyFont="1" applyBorder="1" applyAlignment="1" applyProtection="1">
      <alignment vertical="center" wrapText="1"/>
      <protection locked="0"/>
    </xf>
    <xf numFmtId="0" fontId="6" fillId="0" borderId="14" xfId="1" applyFont="1" applyBorder="1" applyAlignment="1" applyProtection="1">
      <alignment vertical="center" wrapText="1"/>
      <protection locked="0"/>
    </xf>
    <xf numFmtId="0" fontId="9" fillId="9" borderId="18" xfId="1" applyFont="1" applyFill="1" applyBorder="1" applyAlignment="1" applyProtection="1">
      <alignment horizontal="center" vertical="center" wrapText="1"/>
    </xf>
    <xf numFmtId="0" fontId="9" fillId="9" borderId="53" xfId="0" applyFont="1" applyFill="1" applyBorder="1" applyAlignment="1" applyProtection="1">
      <alignment horizontal="center" vertical="center" wrapText="1"/>
    </xf>
    <xf numFmtId="0" fontId="6" fillId="0" borderId="0" xfId="1" applyProtection="1"/>
    <xf numFmtId="0" fontId="9" fillId="9" borderId="60" xfId="1" applyFont="1" applyFill="1" applyBorder="1" applyAlignment="1" applyProtection="1">
      <alignment vertical="center" wrapText="1"/>
    </xf>
    <xf numFmtId="0" fontId="9" fillId="9" borderId="1" xfId="1" applyFont="1" applyFill="1" applyBorder="1" applyAlignment="1" applyProtection="1">
      <alignment horizontal="center" vertical="center" textRotation="89" wrapText="1"/>
    </xf>
    <xf numFmtId="0" fontId="9" fillId="9" borderId="50" xfId="1" applyFont="1" applyFill="1" applyBorder="1" applyAlignment="1" applyProtection="1">
      <alignment horizontal="center" vertical="center" textRotation="90" wrapText="1"/>
    </xf>
    <xf numFmtId="0" fontId="9" fillId="2" borderId="50" xfId="0" applyFont="1" applyFill="1" applyBorder="1" applyAlignment="1" applyProtection="1">
      <alignment horizontal="center" vertical="center" wrapText="1"/>
    </xf>
    <xf numFmtId="0" fontId="9" fillId="3" borderId="50" xfId="0" applyFont="1" applyFill="1" applyBorder="1" applyAlignment="1" applyProtection="1">
      <alignment horizontal="center" vertical="center" wrapText="1"/>
    </xf>
    <xf numFmtId="0" fontId="9" fillId="4" borderId="50" xfId="0" applyFont="1" applyFill="1" applyBorder="1" applyAlignment="1" applyProtection="1">
      <alignment horizontal="center" vertical="center" wrapText="1"/>
    </xf>
    <xf numFmtId="0" fontId="30" fillId="0" borderId="0"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xf>
    <xf numFmtId="2" fontId="30" fillId="0" borderId="0" xfId="2" applyNumberFormat="1" applyFont="1" applyFill="1" applyBorder="1" applyAlignment="1" applyProtection="1">
      <alignment horizontal="center" vertical="center" wrapText="1"/>
      <protection locked="0"/>
    </xf>
    <xf numFmtId="0" fontId="6" fillId="0" borderId="9" xfId="1" applyFont="1" applyBorder="1" applyAlignment="1" applyProtection="1">
      <alignment vertical="center" wrapText="1"/>
      <protection locked="0"/>
    </xf>
    <xf numFmtId="0" fontId="30" fillId="0" borderId="9" xfId="1" applyFont="1" applyFill="1" applyBorder="1" applyAlignment="1" applyProtection="1">
      <alignment horizontal="center" vertical="center" wrapText="1"/>
      <protection locked="0"/>
    </xf>
    <xf numFmtId="0" fontId="30" fillId="0" borderId="9" xfId="1" applyFont="1" applyFill="1" applyBorder="1" applyAlignment="1" applyProtection="1">
      <alignment horizontal="center" vertical="center" wrapText="1"/>
    </xf>
    <xf numFmtId="0" fontId="30" fillId="0" borderId="14" xfId="1" applyFont="1" applyFill="1" applyBorder="1" applyAlignment="1" applyProtection="1">
      <alignment horizontal="center" vertical="center" wrapText="1"/>
    </xf>
    <xf numFmtId="0" fontId="6" fillId="0" borderId="0" xfId="1" applyFont="1"/>
    <xf numFmtId="0" fontId="9" fillId="9" borderId="12" xfId="1" applyFont="1" applyFill="1" applyBorder="1" applyAlignment="1">
      <alignment horizontal="center" vertical="center" textRotation="89" wrapText="1"/>
    </xf>
    <xf numFmtId="0" fontId="9" fillId="9" borderId="12" xfId="1" applyFont="1" applyFill="1" applyBorder="1" applyAlignment="1">
      <alignment horizontal="center" vertical="center" textRotation="90" wrapText="1"/>
    </xf>
    <xf numFmtId="0" fontId="9" fillId="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9" borderId="24" xfId="0" applyFont="1" applyFill="1" applyBorder="1" applyAlignment="1" applyProtection="1">
      <alignment vertical="center" wrapText="1"/>
    </xf>
    <xf numFmtId="0" fontId="9" fillId="4" borderId="12" xfId="0" applyFont="1" applyFill="1" applyBorder="1" applyAlignment="1">
      <alignment horizontal="center" vertical="center" wrapText="1"/>
    </xf>
    <xf numFmtId="0" fontId="0" fillId="0" borderId="1" xfId="0" applyBorder="1" applyAlignment="1">
      <alignment horizontal="center"/>
    </xf>
    <xf numFmtId="0" fontId="9" fillId="5" borderId="48" xfId="0" applyFont="1" applyFill="1" applyBorder="1" applyAlignment="1">
      <alignment horizontal="center" vertical="center" wrapText="1"/>
    </xf>
    <xf numFmtId="0" fontId="0" fillId="0" borderId="0" xfId="0" applyAlignment="1">
      <alignment vertical="top" wrapText="1"/>
    </xf>
    <xf numFmtId="0" fontId="10" fillId="0" borderId="1" xfId="1" applyFont="1" applyBorder="1" applyAlignment="1">
      <alignment horizontal="center" vertical="top" wrapText="1"/>
    </xf>
    <xf numFmtId="0" fontId="0" fillId="0" borderId="0" xfId="0" applyAlignment="1">
      <alignment vertical="top"/>
    </xf>
    <xf numFmtId="2" fontId="30" fillId="16" borderId="14" xfId="2" applyNumberFormat="1" applyFont="1" applyFill="1" applyBorder="1" applyAlignment="1" applyProtection="1">
      <alignment horizontal="center" vertical="center" wrapText="1"/>
    </xf>
    <xf numFmtId="1" fontId="30" fillId="16" borderId="9" xfId="2" applyNumberFormat="1" applyFont="1" applyFill="1" applyBorder="1" applyAlignment="1" applyProtection="1">
      <alignment horizontal="center" vertical="center" wrapText="1"/>
    </xf>
    <xf numFmtId="1" fontId="30" fillId="16" borderId="1" xfId="2" applyNumberFormat="1" applyFont="1" applyFill="1" applyBorder="1" applyAlignment="1" applyProtection="1">
      <alignment horizontal="center" vertical="center" wrapText="1"/>
    </xf>
    <xf numFmtId="1" fontId="30" fillId="16" borderId="14" xfId="2" applyNumberFormat="1" applyFont="1" applyFill="1" applyBorder="1" applyAlignment="1" applyProtection="1">
      <alignment horizontal="center" vertical="center" wrapText="1"/>
    </xf>
    <xf numFmtId="2" fontId="30" fillId="0" borderId="0" xfId="2" applyNumberFormat="1" applyFont="1" applyFill="1" applyBorder="1" applyAlignment="1" applyProtection="1">
      <alignment horizontal="center" vertical="center" wrapText="1"/>
    </xf>
    <xf numFmtId="1" fontId="8" fillId="0" borderId="0" xfId="1" applyNumberFormat="1" applyFont="1" applyFill="1" applyBorder="1" applyAlignment="1">
      <alignment horizontal="center" vertical="center" wrapText="1"/>
    </xf>
    <xf numFmtId="0" fontId="6" fillId="0" borderId="0" xfId="1" applyFill="1" applyBorder="1"/>
    <xf numFmtId="0" fontId="6" fillId="0" borderId="0" xfId="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0" xfId="0" applyFont="1" applyFill="1" applyBorder="1" applyAlignment="1">
      <alignment wrapText="1"/>
    </xf>
    <xf numFmtId="0" fontId="1" fillId="7" borderId="11"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23" fillId="0" borderId="48" xfId="0" applyFont="1" applyFill="1" applyBorder="1" applyAlignment="1">
      <alignment horizontal="justify" vertical="center" wrapText="1"/>
    </xf>
    <xf numFmtId="0" fontId="23" fillId="0" borderId="48" xfId="0" applyFont="1" applyBorder="1" applyAlignment="1">
      <alignment horizontal="justify" vertical="center" wrapText="1"/>
    </xf>
    <xf numFmtId="0" fontId="23" fillId="0" borderId="42" xfId="0" applyFont="1" applyBorder="1" applyAlignment="1">
      <alignment horizontal="justify" vertical="center" wrapText="1"/>
    </xf>
    <xf numFmtId="0" fontId="1" fillId="7" borderId="33" xfId="0" applyFont="1" applyFill="1" applyBorder="1" applyAlignment="1">
      <alignment horizontal="center" vertical="center" wrapText="1"/>
    </xf>
    <xf numFmtId="0" fontId="1" fillId="7" borderId="60"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0" fillId="10" borderId="28" xfId="0" applyFont="1" applyFill="1" applyBorder="1"/>
    <xf numFmtId="0" fontId="0" fillId="10" borderId="0" xfId="0" applyFont="1" applyFill="1" applyBorder="1"/>
    <xf numFmtId="0" fontId="0" fillId="10" borderId="30" xfId="0" applyFont="1" applyFill="1" applyBorder="1"/>
    <xf numFmtId="0" fontId="0" fillId="10" borderId="17" xfId="0" applyFont="1" applyFill="1" applyBorder="1"/>
    <xf numFmtId="0" fontId="0" fillId="10" borderId="29" xfId="0" applyFont="1" applyFill="1" applyBorder="1"/>
    <xf numFmtId="0" fontId="0" fillId="0" borderId="0" xfId="0" applyBorder="1" applyAlignment="1">
      <alignment horizontal="justify" vertical="center" wrapText="1"/>
    </xf>
    <xf numFmtId="0" fontId="26" fillId="0" borderId="0" xfId="0" applyFont="1" applyFill="1" applyBorder="1" applyAlignment="1"/>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7" borderId="6" xfId="0" applyFont="1" applyFill="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2" xfId="0" applyFont="1" applyBorder="1" applyAlignment="1">
      <alignment horizontal="center" vertical="center" wrapText="1"/>
    </xf>
    <xf numFmtId="0" fontId="1" fillId="7" borderId="11" xfId="0" applyFont="1" applyFill="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justify" vertical="center"/>
    </xf>
    <xf numFmtId="0" fontId="0" fillId="0" borderId="13" xfId="0" applyBorder="1" applyAlignment="1">
      <alignment horizontal="justify" vertical="center"/>
    </xf>
    <xf numFmtId="0" fontId="0" fillId="0" borderId="14" xfId="0" applyBorder="1" applyAlignment="1">
      <alignment wrapText="1"/>
    </xf>
    <xf numFmtId="0" fontId="1" fillId="7" borderId="48" xfId="0" applyFont="1" applyFill="1" applyBorder="1" applyAlignment="1">
      <alignment horizontal="center" vertical="center" wrapText="1"/>
    </xf>
    <xf numFmtId="0" fontId="42" fillId="0" borderId="1" xfId="0" applyFont="1" applyBorder="1" applyAlignment="1">
      <alignment horizontal="left" vertical="center" wrapText="1"/>
    </xf>
    <xf numFmtId="0" fontId="42" fillId="0" borderId="1" xfId="0" applyFont="1" applyFill="1" applyBorder="1" applyAlignment="1">
      <alignment horizontal="left" vertical="center" wrapText="1"/>
    </xf>
    <xf numFmtId="0" fontId="42" fillId="0" borderId="9" xfId="0" applyFont="1" applyBorder="1" applyAlignment="1">
      <alignment horizontal="left" vertical="center" wrapText="1"/>
    </xf>
    <xf numFmtId="0" fontId="42" fillId="0" borderId="14" xfId="0" applyFont="1" applyBorder="1" applyAlignment="1">
      <alignment horizontal="left" vertical="center" wrapText="1"/>
    </xf>
    <xf numFmtId="0" fontId="42" fillId="0" borderId="14"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0" xfId="0" applyProtection="1">
      <protection locked="0"/>
    </xf>
    <xf numFmtId="0" fontId="3" fillId="0" borderId="1" xfId="0" applyFont="1" applyBorder="1" applyAlignment="1" applyProtection="1">
      <alignment horizontal="center" vertical="center" wrapText="1"/>
      <protection locked="0"/>
    </xf>
    <xf numFmtId="0" fontId="15" fillId="0" borderId="0" xfId="0" applyFont="1" applyProtection="1">
      <protection locked="0"/>
    </xf>
    <xf numFmtId="0" fontId="15" fillId="0" borderId="0" xfId="0" applyFont="1"/>
    <xf numFmtId="0" fontId="0" fillId="0" borderId="1" xfId="0" applyBorder="1" applyProtection="1">
      <protection locked="0"/>
    </xf>
    <xf numFmtId="0" fontId="9" fillId="7" borderId="6" xfId="0"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protection locked="0"/>
    </xf>
    <xf numFmtId="0" fontId="0" fillId="0" borderId="6" xfId="0" applyFont="1" applyBorder="1" applyAlignment="1">
      <alignment horizontal="center"/>
    </xf>
    <xf numFmtId="0" fontId="15" fillId="7" borderId="51" xfId="0" applyFont="1" applyFill="1" applyBorder="1" applyAlignment="1" applyProtection="1">
      <alignment horizontal="center"/>
      <protection locked="0"/>
    </xf>
    <xf numFmtId="0" fontId="20" fillId="0" borderId="50" xfId="0" applyFont="1" applyBorder="1" applyAlignment="1">
      <alignment horizontal="justify" vertical="center" wrapText="1"/>
    </xf>
    <xf numFmtId="0" fontId="8" fillId="0" borderId="68" xfId="1" applyFont="1" applyBorder="1" applyAlignment="1">
      <alignment horizontal="left" vertical="top" wrapText="1"/>
    </xf>
    <xf numFmtId="0" fontId="8" fillId="0" borderId="50" xfId="1" applyFont="1" applyBorder="1" applyAlignment="1">
      <alignment horizontal="left" vertical="top" wrapText="1"/>
    </xf>
    <xf numFmtId="0" fontId="8" fillId="0" borderId="50" xfId="1" applyFont="1" applyBorder="1" applyAlignment="1">
      <alignment horizontal="left" vertical="top"/>
    </xf>
    <xf numFmtId="0" fontId="8" fillId="0" borderId="68" xfId="1" applyFont="1" applyBorder="1" applyAlignment="1">
      <alignment horizontal="left" vertical="top"/>
    </xf>
    <xf numFmtId="0" fontId="8" fillId="0" borderId="50" xfId="1" applyFont="1" applyBorder="1"/>
    <xf numFmtId="0" fontId="8" fillId="0" borderId="68" xfId="1" applyFont="1" applyBorder="1"/>
    <xf numFmtId="0" fontId="8" fillId="0" borderId="68" xfId="1" applyFont="1" applyBorder="1" applyAlignment="1">
      <alignment wrapText="1"/>
    </xf>
    <xf numFmtId="0" fontId="8" fillId="0" borderId="67" xfId="1" applyFont="1" applyBorder="1"/>
    <xf numFmtId="0" fontId="8" fillId="0" borderId="69" xfId="1" applyFont="1" applyBorder="1"/>
    <xf numFmtId="0" fontId="14" fillId="7" borderId="37" xfId="0" applyFont="1" applyFill="1" applyBorder="1" applyAlignment="1">
      <alignment horizontal="center"/>
    </xf>
    <xf numFmtId="0" fontId="14" fillId="7" borderId="51" xfId="0" applyFont="1" applyFill="1" applyBorder="1" applyAlignment="1">
      <alignment horizontal="center"/>
    </xf>
    <xf numFmtId="0" fontId="9" fillId="7" borderId="1" xfId="0" applyFont="1" applyFill="1" applyBorder="1" applyAlignment="1" applyProtection="1">
      <alignment horizontal="center" vertical="center"/>
      <protection locked="0"/>
    </xf>
    <xf numFmtId="0" fontId="6" fillId="0" borderId="0" xfId="1" applyFill="1" applyBorder="1" applyAlignment="1">
      <alignment horizontal="center"/>
    </xf>
    <xf numFmtId="0" fontId="0" fillId="0" borderId="1" xfId="0" applyBorder="1" applyAlignment="1">
      <alignment horizontal="center" vertical="center" wrapText="1"/>
    </xf>
    <xf numFmtId="0" fontId="1" fillId="10" borderId="0" xfId="0" applyFont="1" applyFill="1" applyBorder="1" applyAlignment="1">
      <alignment horizontal="center"/>
    </xf>
    <xf numFmtId="0" fontId="6" fillId="10" borderId="0" xfId="1" applyFill="1"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1" fillId="7" borderId="1" xfId="0" applyFont="1" applyFill="1" applyBorder="1" applyAlignment="1">
      <alignment horizontal="center"/>
    </xf>
    <xf numFmtId="0" fontId="39" fillId="0" borderId="1" xfId="0" applyFont="1" applyBorder="1" applyAlignment="1">
      <alignment horizontal="center" vertical="center"/>
    </xf>
    <xf numFmtId="0" fontId="46" fillId="13" borderId="72" xfId="3" applyFill="1" applyBorder="1" applyAlignment="1" applyProtection="1">
      <alignment horizontal="center"/>
      <protection locked="0"/>
    </xf>
    <xf numFmtId="0" fontId="0" fillId="0" borderId="39" xfId="0" applyBorder="1"/>
    <xf numFmtId="0" fontId="0" fillId="0" borderId="28" xfId="0" applyBorder="1"/>
    <xf numFmtId="0" fontId="0" fillId="0" borderId="30" xfId="0" applyBorder="1"/>
    <xf numFmtId="0" fontId="15" fillId="10" borderId="51" xfId="0" applyFont="1" applyFill="1" applyBorder="1" applyAlignment="1" applyProtection="1">
      <alignment horizontal="center"/>
      <protection locked="0"/>
    </xf>
    <xf numFmtId="0" fontId="44" fillId="10" borderId="0" xfId="0" applyFont="1" applyFill="1" applyBorder="1" applyAlignment="1">
      <alignment vertical="center" wrapText="1"/>
    </xf>
    <xf numFmtId="0" fontId="45" fillId="10" borderId="0" xfId="0" applyFont="1" applyFill="1" applyBorder="1" applyAlignment="1">
      <alignment horizontal="center" vertical="center" wrapText="1"/>
    </xf>
    <xf numFmtId="49" fontId="43" fillId="10" borderId="0" xfId="0" applyNumberFormat="1" applyFont="1" applyFill="1" applyBorder="1" applyAlignment="1">
      <alignment horizontal="center" vertical="center" wrapText="1"/>
    </xf>
    <xf numFmtId="0" fontId="1" fillId="10" borderId="0" xfId="0" applyFont="1" applyFill="1" applyBorder="1"/>
    <xf numFmtId="0" fontId="21" fillId="0" borderId="0" xfId="1" applyFont="1" applyFill="1" applyBorder="1" applyAlignment="1">
      <alignment horizontal="center" vertical="center" wrapText="1"/>
    </xf>
    <xf numFmtId="0" fontId="15" fillId="0" borderId="0" xfId="0" applyFont="1" applyFill="1" applyBorder="1" applyAlignment="1" applyProtection="1">
      <alignment horizontal="left"/>
    </xf>
    <xf numFmtId="0" fontId="0" fillId="0" borderId="44" xfId="0" applyFill="1" applyBorder="1"/>
    <xf numFmtId="0" fontId="0" fillId="0" borderId="0" xfId="0" applyFill="1" applyBorder="1"/>
    <xf numFmtId="0" fontId="47" fillId="0" borderId="0" xfId="0" applyFont="1" applyFill="1" applyBorder="1"/>
    <xf numFmtId="0" fontId="50" fillId="0" borderId="0" xfId="3" applyFont="1" applyFill="1" applyBorder="1"/>
    <xf numFmtId="0" fontId="49" fillId="0" borderId="0" xfId="0" applyFont="1" applyFill="1" applyBorder="1"/>
    <xf numFmtId="0" fontId="46" fillId="0" borderId="0" xfId="3" applyFill="1" applyBorder="1" applyAlignment="1">
      <alignment horizontal="left"/>
    </xf>
    <xf numFmtId="0" fontId="0" fillId="0" borderId="0" xfId="0" applyFill="1"/>
    <xf numFmtId="0" fontId="0" fillId="0" borderId="17" xfId="0" applyFill="1" applyBorder="1"/>
    <xf numFmtId="0" fontId="0" fillId="0" borderId="38" xfId="0" applyFill="1" applyBorder="1"/>
    <xf numFmtId="0" fontId="0" fillId="0" borderId="29" xfId="0" applyFill="1" applyBorder="1"/>
    <xf numFmtId="0" fontId="0" fillId="0" borderId="31" xfId="0" applyFill="1" applyBorder="1"/>
    <xf numFmtId="0" fontId="0" fillId="0" borderId="1" xfId="0" applyBorder="1" applyProtection="1"/>
    <xf numFmtId="0" fontId="21" fillId="8" borderId="1" xfId="1" applyFont="1" applyFill="1" applyBorder="1" applyAlignment="1" applyProtection="1">
      <alignment horizontal="center" vertical="center" wrapText="1"/>
    </xf>
    <xf numFmtId="0" fontId="0" fillId="0" borderId="0" xfId="0" applyBorder="1" applyProtection="1">
      <protection locked="0"/>
    </xf>
    <xf numFmtId="0" fontId="0" fillId="10" borderId="0" xfId="0" applyFill="1" applyBorder="1" applyProtection="1">
      <protection locked="0"/>
    </xf>
    <xf numFmtId="0" fontId="14" fillId="7"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wrapText="1"/>
    </xf>
    <xf numFmtId="2" fontId="30" fillId="16" borderId="9" xfId="2" applyNumberFormat="1" applyFont="1" applyFill="1" applyBorder="1" applyAlignment="1" applyProtection="1">
      <alignment horizontal="center" vertical="center" wrapText="1"/>
    </xf>
    <xf numFmtId="2" fontId="30" fillId="16" borderId="1" xfId="2" applyNumberFormat="1" applyFont="1" applyFill="1" applyBorder="1" applyAlignment="1" applyProtection="1">
      <alignment horizontal="center" vertical="center" wrapText="1"/>
    </xf>
    <xf numFmtId="2" fontId="30" fillId="0" borderId="9" xfId="2" applyNumberFormat="1" applyFont="1" applyFill="1" applyBorder="1" applyAlignment="1" applyProtection="1">
      <alignment horizontal="center" vertical="center" wrapText="1"/>
      <protection locked="0"/>
    </xf>
    <xf numFmtId="2" fontId="30" fillId="0" borderId="1" xfId="2" applyNumberFormat="1" applyFont="1" applyFill="1" applyBorder="1" applyAlignment="1" applyProtection="1">
      <alignment horizontal="center" vertical="center" wrapText="1"/>
      <protection locked="0"/>
    </xf>
    <xf numFmtId="2" fontId="30" fillId="0" borderId="14" xfId="2" applyNumberFormat="1" applyFont="1" applyFill="1" applyBorder="1" applyAlignment="1" applyProtection="1">
      <alignment horizontal="center" vertical="center" wrapText="1"/>
      <protection locked="0"/>
    </xf>
    <xf numFmtId="0" fontId="30" fillId="9" borderId="44" xfId="0" applyFont="1" applyFill="1" applyBorder="1" applyAlignment="1" applyProtection="1">
      <alignment horizontal="center" vertical="center" wrapText="1"/>
    </xf>
    <xf numFmtId="0" fontId="6" fillId="0" borderId="0" xfId="1" applyBorder="1" applyProtection="1"/>
    <xf numFmtId="0" fontId="6" fillId="0" borderId="1" xfId="1" applyFont="1" applyFill="1" applyBorder="1" applyAlignment="1" applyProtection="1">
      <alignment vertical="center" wrapText="1"/>
      <protection locked="0"/>
    </xf>
    <xf numFmtId="0" fontId="6" fillId="0" borderId="1" xfId="1" applyFont="1" applyBorder="1" applyAlignment="1" applyProtection="1">
      <alignment horizontal="justify" vertical="center" wrapText="1"/>
      <protection locked="0"/>
    </xf>
    <xf numFmtId="0" fontId="30" fillId="0" borderId="1" xfId="1" applyFont="1" applyFill="1" applyBorder="1" applyAlignment="1" applyProtection="1">
      <alignment horizontal="center" vertical="center" wrapText="1"/>
      <protection locked="0"/>
    </xf>
    <xf numFmtId="0" fontId="30" fillId="0" borderId="14" xfId="1" applyFont="1" applyFill="1" applyBorder="1" applyAlignment="1" applyProtection="1">
      <alignment horizontal="center" vertical="center" wrapText="1"/>
      <protection locked="0"/>
    </xf>
    <xf numFmtId="0" fontId="6" fillId="0" borderId="40" xfId="1" applyFont="1" applyBorder="1" applyAlignment="1" applyProtection="1">
      <alignment horizontal="center" vertical="center" wrapText="1"/>
      <protection locked="0"/>
    </xf>
    <xf numFmtId="0" fontId="6" fillId="0" borderId="63" xfId="1" applyFont="1" applyBorder="1" applyAlignment="1" applyProtection="1">
      <alignment horizontal="center" vertical="center" wrapText="1"/>
      <protection locked="0"/>
    </xf>
    <xf numFmtId="0" fontId="6" fillId="0" borderId="63" xfId="1" applyFont="1" applyBorder="1" applyAlignment="1" applyProtection="1">
      <alignment vertical="center" wrapText="1"/>
      <protection locked="0"/>
    </xf>
    <xf numFmtId="0" fontId="6" fillId="0" borderId="61" xfId="1" applyFont="1" applyBorder="1" applyAlignment="1" applyProtection="1">
      <alignment horizontal="center" vertical="center" wrapText="1"/>
      <protection locked="0"/>
    </xf>
    <xf numFmtId="0" fontId="30" fillId="0" borderId="63" xfId="1" applyFont="1" applyFill="1" applyBorder="1" applyAlignment="1" applyProtection="1">
      <alignment horizontal="center" vertical="center" wrapText="1"/>
      <protection locked="0"/>
    </xf>
    <xf numFmtId="2" fontId="30" fillId="0" borderId="63" xfId="2" applyNumberFormat="1" applyFont="1" applyFill="1" applyBorder="1" applyAlignment="1" applyProtection="1">
      <alignment horizontal="center" vertical="center" wrapText="1"/>
      <protection locked="0"/>
    </xf>
    <xf numFmtId="14" fontId="6" fillId="0" borderId="63" xfId="1" applyNumberFormat="1" applyFont="1" applyBorder="1" applyAlignment="1" applyProtection="1">
      <alignment horizontal="center" vertical="center" wrapText="1"/>
      <protection locked="0"/>
    </xf>
    <xf numFmtId="0" fontId="6" fillId="0" borderId="9"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0" fontId="6" fillId="10" borderId="0" xfId="1" applyFill="1" applyAlignment="1">
      <alignment wrapText="1"/>
    </xf>
    <xf numFmtId="0" fontId="16" fillId="14" borderId="1" xfId="0" applyFont="1" applyFill="1" applyBorder="1" applyAlignment="1">
      <alignment horizontal="center" wrapText="1"/>
    </xf>
    <xf numFmtId="0" fontId="16" fillId="13" borderId="1" xfId="0" applyFont="1" applyFill="1" applyBorder="1" applyAlignment="1">
      <alignment horizontal="center" wrapText="1"/>
    </xf>
    <xf numFmtId="0" fontId="16" fillId="11" borderId="1" xfId="0" applyFont="1" applyFill="1" applyBorder="1" applyAlignment="1">
      <alignment horizontal="center"/>
    </xf>
    <xf numFmtId="0" fontId="16" fillId="11" borderId="1" xfId="0" applyFont="1" applyFill="1" applyBorder="1" applyAlignment="1">
      <alignment horizontal="center" wrapText="1"/>
    </xf>
    <xf numFmtId="0" fontId="16" fillId="12" borderId="1" xfId="0" applyFont="1" applyFill="1" applyBorder="1" applyAlignment="1">
      <alignment horizontal="center"/>
    </xf>
    <xf numFmtId="0" fontId="16" fillId="12" borderId="14" xfId="0" applyFont="1" applyFill="1" applyBorder="1" applyAlignment="1">
      <alignment horizontal="center" wrapText="1"/>
    </xf>
    <xf numFmtId="0" fontId="16" fillId="12" borderId="14" xfId="0" applyFont="1" applyFill="1"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wrapText="1"/>
    </xf>
    <xf numFmtId="0" fontId="0" fillId="11" borderId="1" xfId="0" applyFill="1" applyBorder="1" applyAlignment="1">
      <alignment horizontal="center" wrapText="1"/>
    </xf>
    <xf numFmtId="0" fontId="0" fillId="11" borderId="14" xfId="0" applyFill="1" applyBorder="1" applyAlignment="1">
      <alignment horizontal="center" wrapText="1"/>
    </xf>
    <xf numFmtId="0" fontId="0" fillId="12" borderId="14" xfId="0" applyFill="1" applyBorder="1" applyAlignment="1">
      <alignment horizontal="center" wrapText="1"/>
    </xf>
    <xf numFmtId="0" fontId="0" fillId="10" borderId="0" xfId="0" applyFill="1" applyBorder="1" applyAlignment="1">
      <alignment wrapText="1"/>
    </xf>
    <xf numFmtId="0" fontId="16" fillId="12" borderId="1" xfId="0" applyFont="1" applyFill="1" applyBorder="1" applyAlignment="1">
      <alignment horizontal="center" wrapText="1"/>
    </xf>
    <xf numFmtId="0" fontId="16" fillId="12" borderId="12" xfId="0" applyFont="1" applyFill="1" applyBorder="1" applyAlignment="1">
      <alignment horizontal="center" wrapText="1"/>
    </xf>
    <xf numFmtId="0" fontId="16" fillId="13" borderId="14" xfId="0" applyFont="1" applyFill="1" applyBorder="1" applyAlignment="1">
      <alignment horizontal="center" wrapText="1"/>
    </xf>
    <xf numFmtId="0" fontId="16" fillId="11" borderId="14" xfId="0" applyFont="1" applyFill="1" applyBorder="1" applyAlignment="1">
      <alignment horizontal="center" wrapText="1"/>
    </xf>
    <xf numFmtId="0" fontId="16" fillId="12" borderId="15" xfId="0" applyFont="1" applyFill="1" applyBorder="1" applyAlignment="1">
      <alignment horizontal="center" wrapText="1"/>
    </xf>
    <xf numFmtId="0" fontId="0" fillId="10" borderId="17" xfId="0" applyFill="1" applyBorder="1"/>
    <xf numFmtId="0" fontId="0" fillId="10" borderId="31" xfId="0" applyFill="1" applyBorder="1"/>
    <xf numFmtId="0" fontId="6" fillId="0" borderId="0" xfId="1" applyAlignment="1">
      <alignment wrapText="1"/>
    </xf>
    <xf numFmtId="0" fontId="14" fillId="10" borderId="0" xfId="0" applyFont="1" applyFill="1" applyBorder="1" applyAlignment="1">
      <alignment horizontal="center"/>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30" fillId="9" borderId="75" xfId="0" applyFont="1" applyFill="1" applyBorder="1" applyAlignment="1" applyProtection="1">
      <alignment vertical="center" wrapText="1"/>
    </xf>
    <xf numFmtId="0" fontId="9" fillId="5" borderId="67" xfId="0" applyFont="1" applyFill="1" applyBorder="1" applyAlignment="1" applyProtection="1">
      <alignment horizontal="center" vertical="center" wrapText="1"/>
    </xf>
    <xf numFmtId="0" fontId="9" fillId="7" borderId="52" xfId="1" applyFont="1" applyFill="1" applyBorder="1" applyAlignment="1" applyProtection="1">
      <alignment horizontal="center" vertical="center" wrapText="1"/>
    </xf>
    <xf numFmtId="0" fontId="9" fillId="9" borderId="60" xfId="1" applyFont="1" applyFill="1" applyBorder="1" applyAlignment="1">
      <alignment vertical="center" wrapText="1"/>
    </xf>
    <xf numFmtId="0" fontId="9" fillId="2" borderId="20"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5" borderId="76" xfId="0" applyFont="1" applyFill="1" applyBorder="1" applyAlignment="1" applyProtection="1">
      <alignment horizontal="center" vertical="center" wrapText="1"/>
    </xf>
    <xf numFmtId="0" fontId="30" fillId="0" borderId="5" xfId="1" applyFont="1" applyFill="1" applyBorder="1" applyAlignment="1" applyProtection="1">
      <alignment horizontal="center" vertical="center" wrapText="1"/>
      <protection locked="0"/>
    </xf>
    <xf numFmtId="0" fontId="30" fillId="0" borderId="64" xfId="1" applyFont="1" applyFill="1" applyBorder="1" applyAlignment="1" applyProtection="1">
      <alignment horizontal="center" vertical="center" wrapText="1"/>
      <protection locked="0"/>
    </xf>
    <xf numFmtId="0" fontId="30" fillId="0" borderId="21" xfId="1" applyFont="1" applyFill="1" applyBorder="1" applyAlignment="1" applyProtection="1">
      <alignment horizontal="center" vertical="center" wrapText="1"/>
      <protection locked="0"/>
    </xf>
    <xf numFmtId="0" fontId="30" fillId="0" borderId="45" xfId="1" applyFont="1" applyFill="1" applyBorder="1" applyAlignment="1" applyProtection="1">
      <alignment horizontal="center" vertical="center" wrapText="1"/>
      <protection locked="0"/>
    </xf>
    <xf numFmtId="0" fontId="9" fillId="9" borderId="13" xfId="1" applyFont="1" applyFill="1" applyBorder="1" applyAlignment="1" applyProtection="1">
      <alignment vertical="center" wrapText="1"/>
    </xf>
    <xf numFmtId="0" fontId="9" fillId="9" borderId="15" xfId="1" applyFont="1" applyFill="1" applyBorder="1" applyAlignment="1" applyProtection="1">
      <alignment vertical="center" wrapText="1"/>
    </xf>
    <xf numFmtId="0" fontId="6" fillId="0" borderId="8" xfId="1" applyFont="1" applyBorder="1" applyAlignment="1" applyProtection="1">
      <alignment vertical="center" wrapText="1"/>
      <protection locked="0"/>
    </xf>
    <xf numFmtId="0" fontId="6" fillId="0" borderId="11" xfId="1" applyFont="1" applyBorder="1" applyAlignment="1" applyProtection="1">
      <alignment vertical="center" wrapText="1"/>
      <protection locked="0"/>
    </xf>
    <xf numFmtId="0" fontId="6" fillId="0" borderId="10" xfId="1" applyFont="1" applyBorder="1" applyAlignment="1" applyProtection="1">
      <alignment vertical="center" wrapText="1"/>
      <protection locked="0"/>
    </xf>
    <xf numFmtId="0" fontId="6" fillId="0" borderId="13" xfId="1" applyFont="1" applyBorder="1" applyAlignment="1" applyProtection="1">
      <alignment vertical="center" wrapText="1"/>
      <protection locked="0"/>
    </xf>
    <xf numFmtId="0" fontId="6" fillId="0" borderId="12" xfId="1" applyFont="1" applyBorder="1" applyAlignment="1" applyProtection="1">
      <alignment vertical="center" wrapText="1"/>
      <protection locked="0"/>
    </xf>
    <xf numFmtId="0" fontId="6" fillId="0" borderId="12" xfId="1" applyFont="1" applyBorder="1" applyAlignment="1" applyProtection="1">
      <alignment horizontal="justify" vertical="center" wrapText="1"/>
      <protection locked="0"/>
    </xf>
    <xf numFmtId="0" fontId="6" fillId="0" borderId="15" xfId="1" applyFont="1" applyBorder="1" applyAlignment="1" applyProtection="1">
      <alignment vertical="center" wrapText="1"/>
      <protection locked="0"/>
    </xf>
    <xf numFmtId="0" fontId="6" fillId="0" borderId="40" xfId="1" applyFont="1" applyBorder="1" applyAlignment="1" applyProtection="1">
      <alignment horizontal="left" vertical="center" wrapText="1"/>
      <protection locked="0"/>
    </xf>
    <xf numFmtId="0" fontId="6" fillId="0" borderId="41" xfId="1" applyFont="1" applyBorder="1" applyAlignment="1" applyProtection="1">
      <alignment horizontal="center" vertical="center" wrapText="1"/>
      <protection locked="0"/>
    </xf>
    <xf numFmtId="0" fontId="6" fillId="0" borderId="62" xfId="1" applyFont="1" applyBorder="1" applyAlignment="1">
      <alignment horizontal="center" vertical="center" wrapText="1"/>
    </xf>
    <xf numFmtId="0" fontId="6" fillId="0" borderId="40" xfId="1" applyFont="1" applyBorder="1" applyAlignment="1" applyProtection="1">
      <alignment vertical="center" wrapText="1"/>
      <protection locked="0"/>
    </xf>
    <xf numFmtId="0" fontId="6" fillId="0" borderId="41" xfId="1" applyFont="1" applyBorder="1" applyAlignment="1" applyProtection="1">
      <alignment vertical="center" wrapText="1"/>
      <protection locked="0"/>
    </xf>
    <xf numFmtId="0" fontId="30" fillId="0" borderId="61" xfId="1" applyFont="1" applyFill="1" applyBorder="1" applyAlignment="1" applyProtection="1">
      <alignment horizontal="center" vertical="center" wrapText="1"/>
      <protection locked="0"/>
    </xf>
    <xf numFmtId="0" fontId="30" fillId="0" borderId="63" xfId="1" applyFont="1" applyFill="1" applyBorder="1" applyAlignment="1" applyProtection="1">
      <alignment horizontal="center" vertical="center" wrapText="1"/>
    </xf>
    <xf numFmtId="1" fontId="30" fillId="16" borderId="63" xfId="2" applyNumberFormat="1" applyFont="1" applyFill="1" applyBorder="1" applyAlignment="1" applyProtection="1">
      <alignment horizontal="center" vertical="center" wrapText="1"/>
    </xf>
    <xf numFmtId="2" fontId="30" fillId="16" borderId="63" xfId="2" applyNumberFormat="1" applyFont="1" applyFill="1" applyBorder="1" applyAlignment="1" applyProtection="1">
      <alignment horizontal="center" vertical="center" wrapText="1"/>
    </xf>
    <xf numFmtId="0" fontId="8" fillId="16" borderId="63" xfId="1" applyFont="1" applyFill="1" applyBorder="1" applyAlignment="1">
      <alignment horizontal="center" vertical="center" wrapText="1"/>
    </xf>
    <xf numFmtId="0" fontId="8" fillId="16" borderId="62" xfId="1" applyFont="1" applyFill="1" applyBorder="1" applyAlignment="1">
      <alignment horizontal="center" vertical="center" wrapText="1"/>
    </xf>
    <xf numFmtId="0" fontId="8" fillId="0" borderId="40" xfId="1" applyFont="1" applyBorder="1" applyAlignment="1">
      <alignment horizontal="center" vertical="center" wrapText="1"/>
    </xf>
    <xf numFmtId="0" fontId="8" fillId="0" borderId="4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63" xfId="1" applyFont="1" applyBorder="1" applyAlignment="1" applyProtection="1">
      <alignment horizontal="justify" vertical="center" wrapText="1"/>
      <protection locked="0"/>
    </xf>
    <xf numFmtId="14" fontId="6" fillId="0" borderId="41" xfId="1" applyNumberFormat="1" applyFont="1" applyBorder="1" applyAlignment="1" applyProtection="1">
      <alignment horizontal="center" vertical="center" wrapText="1"/>
      <protection locked="0"/>
    </xf>
    <xf numFmtId="1" fontId="8" fillId="16" borderId="63" xfId="1" applyNumberFormat="1" applyFont="1" applyFill="1" applyBorder="1" applyAlignment="1">
      <alignment horizontal="center" vertical="center" wrapText="1"/>
    </xf>
    <xf numFmtId="0" fontId="6" fillId="0" borderId="41" xfId="1" applyFont="1" applyBorder="1" applyAlignment="1" applyProtection="1">
      <alignment horizontal="justify" vertical="center" wrapText="1"/>
      <protection locked="0"/>
    </xf>
    <xf numFmtId="0" fontId="6" fillId="0" borderId="10" xfId="1" applyFont="1" applyBorder="1" applyAlignment="1" applyProtection="1">
      <alignment horizontal="justify" vertical="center" wrapText="1"/>
      <protection locked="0"/>
    </xf>
    <xf numFmtId="0" fontId="6" fillId="0" borderId="15" xfId="1" applyFont="1" applyBorder="1" applyAlignment="1" applyProtection="1">
      <alignment horizontal="justify" vertical="center" wrapText="1"/>
      <protection locked="0"/>
    </xf>
    <xf numFmtId="0" fontId="6" fillId="0" borderId="41" xfId="1" applyFont="1" applyFill="1" applyBorder="1" applyAlignment="1" applyProtection="1">
      <alignment horizontal="center" vertical="center" wrapText="1"/>
      <protection locked="0"/>
    </xf>
    <xf numFmtId="0" fontId="6" fillId="0" borderId="40" xfId="1" applyFont="1" applyFill="1" applyBorder="1" applyAlignment="1" applyProtection="1">
      <alignment horizontal="center" vertical="center" wrapText="1"/>
      <protection locked="0"/>
    </xf>
    <xf numFmtId="0" fontId="6" fillId="0" borderId="63" xfId="1" applyFont="1" applyFill="1" applyBorder="1" applyAlignment="1" applyProtection="1">
      <alignment horizontal="center" vertical="center" wrapText="1"/>
      <protection locked="0"/>
    </xf>
    <xf numFmtId="0" fontId="6" fillId="0" borderId="63" xfId="1" applyFont="1" applyFill="1" applyBorder="1" applyAlignment="1" applyProtection="1">
      <alignment vertical="center" wrapText="1"/>
      <protection locked="0"/>
    </xf>
    <xf numFmtId="0" fontId="6" fillId="0" borderId="61" xfId="1" applyFont="1" applyFill="1" applyBorder="1" applyAlignment="1" applyProtection="1">
      <alignment horizontal="center" vertical="center" wrapText="1"/>
      <protection locked="0"/>
    </xf>
    <xf numFmtId="0" fontId="6" fillId="0" borderId="40" xfId="1" applyFont="1" applyFill="1" applyBorder="1" applyAlignment="1" applyProtection="1">
      <alignment vertical="center" wrapText="1"/>
      <protection locked="0"/>
    </xf>
    <xf numFmtId="0" fontId="6" fillId="0" borderId="41" xfId="1" applyFont="1" applyFill="1" applyBorder="1" applyAlignment="1" applyProtection="1">
      <alignment vertical="center" wrapText="1"/>
      <protection locked="0"/>
    </xf>
    <xf numFmtId="0" fontId="6" fillId="0" borderId="63" xfId="1" applyFont="1" applyFill="1" applyBorder="1" applyAlignment="1" applyProtection="1">
      <alignment horizontal="justify" vertical="center" wrapText="1"/>
      <protection locked="0"/>
    </xf>
    <xf numFmtId="14" fontId="6" fillId="0" borderId="63" xfId="1" applyNumberFormat="1" applyFont="1" applyFill="1" applyBorder="1" applyAlignment="1" applyProtection="1">
      <alignment horizontal="center" vertical="center" wrapText="1"/>
      <protection locked="0"/>
    </xf>
    <xf numFmtId="14" fontId="6" fillId="0" borderId="41" xfId="1" applyNumberFormat="1" applyFont="1" applyFill="1" applyBorder="1" applyAlignment="1" applyProtection="1">
      <alignment horizontal="center" vertical="center" wrapText="1"/>
      <protection locked="0"/>
    </xf>
    <xf numFmtId="0" fontId="6" fillId="0" borderId="14" xfId="1"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protection locked="0"/>
    </xf>
    <xf numFmtId="0" fontId="6" fillId="0" borderId="0" xfId="1" applyFont="1" applyFill="1" applyBorder="1" applyAlignment="1" applyProtection="1">
      <alignment vertical="center" wrapText="1"/>
      <protection locked="0"/>
    </xf>
    <xf numFmtId="0" fontId="6" fillId="0" borderId="0" xfId="1" applyFont="1" applyFill="1" applyBorder="1" applyAlignment="1">
      <alignment horizontal="center" vertical="center" wrapText="1"/>
    </xf>
    <xf numFmtId="0" fontId="16" fillId="0" borderId="0" xfId="1" applyFont="1" applyFill="1" applyBorder="1" applyAlignment="1" applyProtection="1">
      <alignment vertical="center" wrapText="1"/>
      <protection locked="0"/>
    </xf>
    <xf numFmtId="0" fontId="8" fillId="0" borderId="0" xfId="1" applyFont="1" applyFill="1" applyBorder="1" applyAlignment="1">
      <alignment horizontal="center" vertical="center" wrapText="1"/>
    </xf>
    <xf numFmtId="0" fontId="16" fillId="0" borderId="0" xfId="1" applyFont="1" applyFill="1" applyBorder="1" applyAlignment="1" applyProtection="1">
      <alignment horizontal="justify" vertical="center" wrapText="1"/>
      <protection locked="0"/>
    </xf>
    <xf numFmtId="14" fontId="16" fillId="0" borderId="0" xfId="1"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center" wrapText="1"/>
      <protection locked="0"/>
    </xf>
    <xf numFmtId="0" fontId="8" fillId="0" borderId="0" xfId="0" applyFont="1" applyFill="1" applyBorder="1" applyProtection="1">
      <protection locked="0"/>
    </xf>
    <xf numFmtId="0" fontId="6" fillId="10" borderId="9" xfId="1" applyFont="1" applyFill="1" applyBorder="1" applyAlignment="1" applyProtection="1">
      <alignment horizontal="justify" vertical="center" wrapText="1"/>
      <protection locked="0"/>
    </xf>
    <xf numFmtId="0" fontId="6" fillId="17" borderId="10" xfId="1" applyFont="1" applyFill="1" applyBorder="1" applyAlignment="1" applyProtection="1">
      <alignment vertical="center" wrapText="1"/>
      <protection locked="0"/>
    </xf>
    <xf numFmtId="9" fontId="6" fillId="10" borderId="1" xfId="1" applyNumberFormat="1" applyFont="1" applyFill="1" applyBorder="1" applyAlignment="1" applyProtection="1">
      <alignment horizontal="center" vertical="center" wrapText="1"/>
      <protection locked="0"/>
    </xf>
    <xf numFmtId="0" fontId="6" fillId="10" borderId="14" xfId="1" applyFont="1" applyFill="1" applyBorder="1" applyAlignment="1" applyProtection="1">
      <alignment horizontal="justify" vertical="center" wrapText="1"/>
      <protection locked="0"/>
    </xf>
    <xf numFmtId="0" fontId="6" fillId="10" borderId="9" xfId="1" applyFont="1" applyFill="1" applyBorder="1" applyAlignment="1" applyProtection="1">
      <alignment vertical="center" wrapText="1"/>
      <protection locked="0"/>
    </xf>
    <xf numFmtId="0" fontId="6" fillId="10" borderId="1" xfId="1" applyFont="1" applyFill="1" applyBorder="1" applyAlignment="1" applyProtection="1">
      <alignment vertical="center" wrapText="1"/>
      <protection locked="0"/>
    </xf>
    <xf numFmtId="0" fontId="6" fillId="10" borderId="14" xfId="1" applyFont="1" applyFill="1" applyBorder="1" applyAlignment="1" applyProtection="1">
      <alignment vertical="center" wrapText="1"/>
      <protection locked="0"/>
    </xf>
    <xf numFmtId="0" fontId="6" fillId="10" borderId="10" xfId="1" applyFont="1" applyFill="1" applyBorder="1" applyAlignment="1" applyProtection="1">
      <alignment vertical="center" wrapText="1"/>
      <protection locked="0"/>
    </xf>
    <xf numFmtId="0" fontId="6" fillId="10" borderId="15" xfId="1" applyFont="1" applyFill="1" applyBorder="1" applyAlignment="1" applyProtection="1">
      <alignment vertical="center" wrapText="1"/>
      <protection locked="0"/>
    </xf>
    <xf numFmtId="0" fontId="6" fillId="10" borderId="12" xfId="1" applyFont="1" applyFill="1" applyBorder="1" applyAlignment="1" applyProtection="1">
      <alignment vertical="center" wrapText="1"/>
      <protection locked="0"/>
    </xf>
    <xf numFmtId="2" fontId="9" fillId="10" borderId="19" xfId="2" applyNumberFormat="1" applyFont="1" applyFill="1" applyBorder="1" applyAlignment="1" applyProtection="1">
      <alignment horizontal="center" vertical="center" wrapText="1"/>
    </xf>
    <xf numFmtId="0" fontId="30" fillId="10" borderId="14" xfId="1" applyFont="1" applyFill="1" applyBorder="1" applyAlignment="1" applyProtection="1">
      <alignment horizontal="center" vertical="center" wrapText="1"/>
      <protection locked="0"/>
    </xf>
    <xf numFmtId="0" fontId="9" fillId="10" borderId="14" xfId="1" applyFont="1" applyFill="1" applyBorder="1" applyAlignment="1" applyProtection="1">
      <alignment horizontal="center" vertical="center" wrapText="1"/>
    </xf>
    <xf numFmtId="1" fontId="9" fillId="10" borderId="14" xfId="2" applyNumberFormat="1" applyFont="1" applyFill="1" applyBorder="1" applyAlignment="1" applyProtection="1">
      <alignment horizontal="center" vertical="center" wrapText="1"/>
    </xf>
    <xf numFmtId="0" fontId="30" fillId="10" borderId="9" xfId="1" applyFont="1" applyFill="1" applyBorder="1" applyAlignment="1" applyProtection="1">
      <alignment horizontal="center" vertical="center" wrapText="1"/>
      <protection locked="0"/>
    </xf>
    <xf numFmtId="0" fontId="9" fillId="10" borderId="9" xfId="1" applyFont="1" applyFill="1" applyBorder="1" applyAlignment="1" applyProtection="1">
      <alignment horizontal="center" vertical="center" wrapText="1"/>
    </xf>
    <xf numFmtId="1" fontId="9" fillId="10" borderId="9" xfId="2" applyNumberFormat="1" applyFont="1" applyFill="1" applyBorder="1" applyAlignment="1" applyProtection="1">
      <alignment horizontal="center" vertical="center" wrapText="1"/>
    </xf>
    <xf numFmtId="0" fontId="30" fillId="10" borderId="1" xfId="1" applyFont="1" applyFill="1" applyBorder="1" applyAlignment="1" applyProtection="1">
      <alignment horizontal="center" vertical="center" wrapText="1"/>
      <protection locked="0"/>
    </xf>
    <xf numFmtId="0" fontId="9" fillId="10" borderId="1" xfId="1" applyFont="1" applyFill="1" applyBorder="1" applyAlignment="1" applyProtection="1">
      <alignment horizontal="center" vertical="center" wrapText="1"/>
    </xf>
    <xf numFmtId="1" fontId="9" fillId="10" borderId="1" xfId="2" applyNumberFormat="1" applyFont="1" applyFill="1" applyBorder="1" applyAlignment="1" applyProtection="1">
      <alignment horizontal="center" vertical="center" wrapText="1"/>
    </xf>
    <xf numFmtId="0" fontId="6" fillId="10" borderId="19" xfId="1" applyFont="1" applyFill="1" applyBorder="1" applyAlignment="1" applyProtection="1">
      <alignment horizontal="justify" vertical="center" wrapText="1"/>
      <protection locked="0"/>
    </xf>
    <xf numFmtId="0" fontId="6" fillId="10" borderId="19" xfId="1" applyFont="1" applyFill="1" applyBorder="1" applyAlignment="1" applyProtection="1">
      <alignment horizontal="center" vertical="center" wrapText="1"/>
      <protection locked="0"/>
    </xf>
    <xf numFmtId="0" fontId="6" fillId="10" borderId="51" xfId="1" applyFont="1" applyFill="1" applyBorder="1" applyAlignment="1" applyProtection="1">
      <alignment vertical="center" wrapText="1"/>
      <protection locked="0"/>
    </xf>
    <xf numFmtId="0" fontId="6" fillId="10" borderId="51" xfId="1" applyFont="1" applyFill="1" applyBorder="1" applyAlignment="1" applyProtection="1">
      <alignment horizontal="center" vertical="center" wrapText="1"/>
      <protection locked="0"/>
    </xf>
    <xf numFmtId="0" fontId="6" fillId="10" borderId="37" xfId="1" applyFont="1" applyFill="1" applyBorder="1" applyAlignment="1" applyProtection="1">
      <alignment horizontal="center" vertical="center" wrapText="1"/>
      <protection locked="0"/>
    </xf>
    <xf numFmtId="2" fontId="9" fillId="10" borderId="9" xfId="2" applyNumberFormat="1" applyFont="1" applyFill="1" applyBorder="1" applyAlignment="1" applyProtection="1">
      <alignment horizontal="center" vertical="center" wrapText="1"/>
    </xf>
    <xf numFmtId="2" fontId="9" fillId="10" borderId="14" xfId="2" applyNumberFormat="1" applyFont="1" applyFill="1" applyBorder="1" applyAlignment="1" applyProtection="1">
      <alignment horizontal="center" vertical="center" wrapText="1"/>
    </xf>
    <xf numFmtId="2" fontId="30" fillId="10" borderId="9" xfId="2" applyNumberFormat="1" applyFont="1" applyFill="1" applyBorder="1" applyAlignment="1" applyProtection="1">
      <alignment horizontal="center" vertical="center" wrapText="1"/>
      <protection locked="0"/>
    </xf>
    <xf numFmtId="2" fontId="30" fillId="10" borderId="14" xfId="2" applyNumberFormat="1" applyFont="1" applyFill="1" applyBorder="1" applyAlignment="1" applyProtection="1">
      <alignment horizontal="center" vertical="center" wrapText="1"/>
      <protection locked="0"/>
    </xf>
    <xf numFmtId="2" fontId="30" fillId="10" borderId="1" xfId="2" applyNumberFormat="1" applyFont="1" applyFill="1" applyBorder="1" applyAlignment="1" applyProtection="1">
      <alignment horizontal="center" vertical="center" wrapText="1"/>
      <protection locked="0"/>
    </xf>
    <xf numFmtId="2" fontId="9" fillId="10" borderId="1" xfId="2" applyNumberFormat="1" applyFont="1" applyFill="1" applyBorder="1" applyAlignment="1" applyProtection="1">
      <alignment horizontal="center" vertical="center" wrapText="1"/>
    </xf>
    <xf numFmtId="0" fontId="6" fillId="10" borderId="9" xfId="1" applyFont="1" applyFill="1" applyBorder="1" applyAlignment="1" applyProtection="1">
      <alignment vertical="top" wrapText="1"/>
      <protection locked="0"/>
    </xf>
    <xf numFmtId="2" fontId="9" fillId="10" borderId="10" xfId="2" applyNumberFormat="1" applyFont="1" applyFill="1" applyBorder="1" applyAlignment="1" applyProtection="1">
      <alignment horizontal="center" vertical="center" wrapText="1"/>
    </xf>
    <xf numFmtId="2" fontId="9" fillId="10" borderId="12" xfId="2" applyNumberFormat="1" applyFont="1" applyFill="1" applyBorder="1" applyAlignment="1" applyProtection="1">
      <alignment horizontal="center" vertical="center" wrapText="1"/>
    </xf>
    <xf numFmtId="0" fontId="24" fillId="10" borderId="14" xfId="1" applyFont="1" applyFill="1" applyBorder="1" applyAlignment="1" applyProtection="1">
      <alignment vertical="center" wrapText="1"/>
      <protection locked="0"/>
    </xf>
    <xf numFmtId="0" fontId="57" fillId="10" borderId="14" xfId="1" applyFont="1" applyFill="1" applyBorder="1" applyAlignment="1" applyProtection="1">
      <alignment horizontal="center" vertical="center" wrapText="1"/>
      <protection locked="0"/>
    </xf>
    <xf numFmtId="2" fontId="9" fillId="10" borderId="15" xfId="2" applyNumberFormat="1" applyFont="1" applyFill="1" applyBorder="1" applyAlignment="1" applyProtection="1">
      <alignment horizontal="center" vertical="center" wrapText="1"/>
    </xf>
    <xf numFmtId="0" fontId="24" fillId="10" borderId="9" xfId="1" applyFont="1" applyFill="1" applyBorder="1" applyAlignment="1" applyProtection="1">
      <alignment vertical="center" wrapText="1"/>
      <protection locked="0"/>
    </xf>
    <xf numFmtId="0" fontId="6" fillId="10" borderId="40" xfId="1" applyFont="1" applyFill="1" applyBorder="1" applyAlignment="1" applyProtection="1">
      <alignment horizontal="center" vertical="center" wrapText="1"/>
      <protection locked="0"/>
    </xf>
    <xf numFmtId="0" fontId="6" fillId="10" borderId="63" xfId="1" applyFont="1" applyFill="1" applyBorder="1" applyAlignment="1" applyProtection="1">
      <alignment horizontal="center" vertical="center" wrapText="1"/>
      <protection locked="0"/>
    </xf>
    <xf numFmtId="0" fontId="6" fillId="10" borderId="63" xfId="1" applyFont="1" applyFill="1" applyBorder="1" applyAlignment="1" applyProtection="1">
      <alignment vertical="center" wrapText="1"/>
      <protection locked="0"/>
    </xf>
    <xf numFmtId="0" fontId="6" fillId="10" borderId="61" xfId="1" applyFont="1" applyFill="1" applyBorder="1" applyAlignment="1" applyProtection="1">
      <alignment horizontal="center" vertical="center" wrapText="1"/>
      <protection locked="0"/>
    </xf>
    <xf numFmtId="0" fontId="6" fillId="10" borderId="63" xfId="0" applyFont="1" applyFill="1" applyBorder="1" applyAlignment="1">
      <alignment horizontal="center" vertical="center" wrapText="1"/>
    </xf>
    <xf numFmtId="0" fontId="30" fillId="10" borderId="63" xfId="1" applyFont="1" applyFill="1" applyBorder="1" applyAlignment="1" applyProtection="1">
      <alignment horizontal="center" vertical="center" wrapText="1"/>
      <protection locked="0"/>
    </xf>
    <xf numFmtId="0" fontId="9" fillId="10" borderId="63" xfId="1" applyFont="1" applyFill="1" applyBorder="1" applyAlignment="1" applyProtection="1">
      <alignment horizontal="center" vertical="center" wrapText="1"/>
    </xf>
    <xf numFmtId="1" fontId="9" fillId="10" borderId="63" xfId="2" applyNumberFormat="1" applyFont="1" applyFill="1" applyBorder="1" applyAlignment="1" applyProtection="1">
      <alignment horizontal="center" vertical="center" wrapText="1"/>
    </xf>
    <xf numFmtId="2" fontId="9" fillId="10" borderId="63" xfId="2" applyNumberFormat="1" applyFont="1" applyFill="1" applyBorder="1" applyAlignment="1" applyProtection="1">
      <alignment horizontal="center" vertical="center" wrapText="1"/>
    </xf>
    <xf numFmtId="2" fontId="30" fillId="10" borderId="63" xfId="2" applyNumberFormat="1" applyFont="1" applyFill="1" applyBorder="1" applyAlignment="1" applyProtection="1">
      <alignment horizontal="center" vertical="center" wrapText="1"/>
      <protection locked="0"/>
    </xf>
    <xf numFmtId="1" fontId="6" fillId="10" borderId="63" xfId="1" applyNumberFormat="1" applyFont="1" applyFill="1" applyBorder="1" applyAlignment="1">
      <alignment horizontal="center" vertical="center" wrapText="1"/>
    </xf>
    <xf numFmtId="0" fontId="6" fillId="10" borderId="63" xfId="1" applyFont="1" applyFill="1" applyBorder="1" applyAlignment="1">
      <alignment horizontal="center" vertical="center" wrapText="1"/>
    </xf>
    <xf numFmtId="0" fontId="6" fillId="10" borderId="63" xfId="0" applyFont="1" applyFill="1" applyBorder="1" applyAlignment="1" applyProtection="1">
      <alignment horizontal="center" vertical="center" wrapText="1"/>
      <protection locked="0"/>
    </xf>
    <xf numFmtId="14" fontId="6" fillId="10" borderId="63" xfId="1" applyNumberFormat="1" applyFont="1" applyFill="1" applyBorder="1" applyAlignment="1" applyProtection="1">
      <alignment horizontal="center" vertical="center" wrapText="1"/>
      <protection locked="0"/>
    </xf>
    <xf numFmtId="9" fontId="6" fillId="10" borderId="63" xfId="1" applyNumberFormat="1" applyFont="1" applyFill="1" applyBorder="1" applyAlignment="1" applyProtection="1">
      <alignment horizontal="center" vertical="center" wrapText="1"/>
      <protection locked="0"/>
    </xf>
    <xf numFmtId="0" fontId="6" fillId="10" borderId="63" xfId="0" applyFont="1" applyFill="1" applyBorder="1" applyAlignment="1" applyProtection="1">
      <alignment horizontal="center" vertical="center"/>
      <protection locked="0"/>
    </xf>
    <xf numFmtId="0" fontId="6" fillId="10" borderId="41" xfId="0" applyFont="1" applyFill="1" applyBorder="1" applyAlignment="1" applyProtection="1">
      <alignment horizontal="justify" vertical="center"/>
      <protection locked="0"/>
    </xf>
    <xf numFmtId="0" fontId="6" fillId="10" borderId="12" xfId="0" applyFont="1" applyFill="1" applyBorder="1" applyAlignment="1" applyProtection="1">
      <alignment horizontal="justify" vertical="center" wrapText="1"/>
      <protection locked="0"/>
    </xf>
    <xf numFmtId="0" fontId="16" fillId="10" borderId="1" xfId="0" applyFont="1" applyFill="1" applyBorder="1" applyAlignment="1">
      <alignment horizontal="left" vertical="top" wrapText="1"/>
    </xf>
    <xf numFmtId="0" fontId="6" fillId="10" borderId="40" xfId="1" applyFont="1" applyFill="1" applyBorder="1" applyAlignment="1" applyProtection="1">
      <alignment horizontal="left" vertical="center" wrapText="1"/>
      <protection locked="0"/>
    </xf>
    <xf numFmtId="0" fontId="6" fillId="10" borderId="41" xfId="1" applyFont="1" applyFill="1" applyBorder="1" applyAlignment="1" applyProtection="1">
      <alignment horizontal="center" vertical="center" wrapText="1"/>
      <protection locked="0"/>
    </xf>
    <xf numFmtId="0" fontId="6" fillId="10" borderId="41" xfId="1" applyFont="1" applyFill="1" applyBorder="1" applyAlignment="1" applyProtection="1">
      <alignment horizontal="left" vertical="center" wrapText="1"/>
      <protection locked="0"/>
    </xf>
    <xf numFmtId="0" fontId="6" fillId="10" borderId="62" xfId="1" applyFont="1" applyFill="1" applyBorder="1" applyAlignment="1">
      <alignment horizontal="center" vertical="center" wrapText="1"/>
    </xf>
    <xf numFmtId="0" fontId="6" fillId="10" borderId="40" xfId="1" applyFont="1" applyFill="1" applyBorder="1" applyAlignment="1" applyProtection="1">
      <alignment vertical="center" wrapText="1"/>
      <protection locked="0"/>
    </xf>
    <xf numFmtId="0" fontId="6" fillId="10" borderId="41" xfId="1" applyFont="1" applyFill="1" applyBorder="1" applyAlignment="1" applyProtection="1">
      <alignment vertical="center" wrapText="1"/>
      <protection locked="0"/>
    </xf>
    <xf numFmtId="0" fontId="30" fillId="10" borderId="61" xfId="1" applyFont="1" applyFill="1" applyBorder="1" applyAlignment="1" applyProtection="1">
      <alignment horizontal="center" vertical="center" wrapText="1"/>
      <protection locked="0"/>
    </xf>
    <xf numFmtId="0" fontId="30" fillId="10" borderId="63" xfId="1" applyFont="1" applyFill="1" applyBorder="1" applyAlignment="1" applyProtection="1">
      <alignment horizontal="center" vertical="center" wrapText="1"/>
    </xf>
    <xf numFmtId="1" fontId="30" fillId="10" borderId="63" xfId="2" applyNumberFormat="1" applyFont="1" applyFill="1" applyBorder="1" applyAlignment="1" applyProtection="1">
      <alignment horizontal="center" vertical="center" wrapText="1"/>
    </xf>
    <xf numFmtId="2" fontId="30" fillId="10" borderId="63" xfId="2" applyNumberFormat="1" applyFont="1" applyFill="1" applyBorder="1" applyAlignment="1" applyProtection="1">
      <alignment horizontal="center" vertical="center" wrapText="1"/>
    </xf>
    <xf numFmtId="2" fontId="30" fillId="10" borderId="41" xfId="2" applyNumberFormat="1" applyFont="1" applyFill="1" applyBorder="1" applyAlignment="1" applyProtection="1">
      <alignment horizontal="center" vertical="center" wrapText="1"/>
    </xf>
    <xf numFmtId="1" fontId="8" fillId="10" borderId="61" xfId="1" applyNumberFormat="1" applyFont="1" applyFill="1" applyBorder="1" applyAlignment="1">
      <alignment horizontal="center" vertical="center" wrapText="1"/>
    </xf>
    <xf numFmtId="0" fontId="8" fillId="10" borderId="63" xfId="1" applyFont="1" applyFill="1" applyBorder="1" applyAlignment="1">
      <alignment horizontal="center" vertical="center" wrapText="1"/>
    </xf>
    <xf numFmtId="0" fontId="8" fillId="10" borderId="62" xfId="1" applyFont="1" applyFill="1" applyBorder="1" applyAlignment="1">
      <alignment horizontal="center" vertical="center" wrapText="1"/>
    </xf>
    <xf numFmtId="0" fontId="8" fillId="10" borderId="40" xfId="1" applyFont="1" applyFill="1" applyBorder="1" applyAlignment="1">
      <alignment horizontal="center" vertical="center" wrapText="1"/>
    </xf>
    <xf numFmtId="0" fontId="8" fillId="10" borderId="41" xfId="1" applyFont="1" applyFill="1" applyBorder="1" applyAlignment="1">
      <alignment horizontal="center" vertical="center" wrapText="1"/>
    </xf>
    <xf numFmtId="0" fontId="6" fillId="10" borderId="72" xfId="1" applyFont="1" applyFill="1" applyBorder="1" applyAlignment="1">
      <alignment horizontal="center" vertical="center" wrapText="1"/>
    </xf>
    <xf numFmtId="0" fontId="6" fillId="10" borderId="63" xfId="1" applyFont="1" applyFill="1" applyBorder="1" applyAlignment="1" applyProtection="1">
      <alignment horizontal="justify" vertical="center" wrapText="1"/>
      <protection locked="0"/>
    </xf>
    <xf numFmtId="14" fontId="6" fillId="10" borderId="41" xfId="1" applyNumberFormat="1" applyFont="1" applyFill="1" applyBorder="1" applyAlignment="1" applyProtection="1">
      <alignment horizontal="center" vertical="center" wrapText="1"/>
      <protection locked="0"/>
    </xf>
    <xf numFmtId="9" fontId="6" fillId="10" borderId="41" xfId="4" applyFont="1" applyFill="1" applyBorder="1" applyAlignment="1" applyProtection="1">
      <alignment horizontal="center" vertical="center" wrapText="1"/>
      <protection locked="0"/>
    </xf>
    <xf numFmtId="1" fontId="8" fillId="10" borderId="63" xfId="1" applyNumberFormat="1" applyFont="1" applyFill="1" applyBorder="1" applyAlignment="1">
      <alignment horizontal="center" vertical="center" wrapText="1"/>
    </xf>
    <xf numFmtId="0" fontId="6" fillId="10" borderId="8" xfId="1" applyFont="1" applyFill="1" applyBorder="1" applyAlignment="1" applyProtection="1">
      <alignment vertical="center" wrapText="1"/>
      <protection locked="0"/>
    </xf>
    <xf numFmtId="0" fontId="55" fillId="10" borderId="10" xfId="0" applyFont="1" applyFill="1" applyBorder="1" applyAlignment="1" applyProtection="1">
      <alignment vertical="top" wrapText="1"/>
      <protection locked="0"/>
    </xf>
    <xf numFmtId="0" fontId="30" fillId="10" borderId="64" xfId="1" applyFont="1" applyFill="1" applyBorder="1" applyAlignment="1" applyProtection="1">
      <alignment horizontal="center" vertical="center" wrapText="1"/>
      <protection locked="0"/>
    </xf>
    <xf numFmtId="0" fontId="30" fillId="10" borderId="9" xfId="1" applyFont="1" applyFill="1" applyBorder="1" applyAlignment="1" applyProtection="1">
      <alignment horizontal="center" vertical="center" wrapText="1"/>
    </xf>
    <xf numFmtId="1" fontId="30" fillId="10" borderId="9" xfId="2" applyNumberFormat="1" applyFont="1" applyFill="1" applyBorder="1" applyAlignment="1" applyProtection="1">
      <alignment horizontal="center" vertical="center" wrapText="1"/>
    </xf>
    <xf numFmtId="2" fontId="30" fillId="10" borderId="9" xfId="2" applyNumberFormat="1" applyFont="1" applyFill="1" applyBorder="1" applyAlignment="1" applyProtection="1">
      <alignment horizontal="center" vertical="center" wrapText="1"/>
    </xf>
    <xf numFmtId="0" fontId="6" fillId="10" borderId="13" xfId="1" applyFont="1" applyFill="1" applyBorder="1" applyAlignment="1" applyProtection="1">
      <alignment vertical="center" wrapText="1"/>
      <protection locked="0"/>
    </xf>
    <xf numFmtId="0" fontId="30" fillId="10" borderId="45" xfId="1" applyFont="1" applyFill="1" applyBorder="1" applyAlignment="1" applyProtection="1">
      <alignment horizontal="center" vertical="center" wrapText="1"/>
      <protection locked="0"/>
    </xf>
    <xf numFmtId="0" fontId="30" fillId="10" borderId="14" xfId="1" applyFont="1" applyFill="1" applyBorder="1" applyAlignment="1" applyProtection="1">
      <alignment horizontal="center" vertical="center" wrapText="1"/>
    </xf>
    <xf numFmtId="1" fontId="30" fillId="10" borderId="14" xfId="2" applyNumberFormat="1" applyFont="1" applyFill="1" applyBorder="1" applyAlignment="1" applyProtection="1">
      <alignment horizontal="center" vertical="center" wrapText="1"/>
    </xf>
    <xf numFmtId="2" fontId="30" fillId="10" borderId="14" xfId="2" applyNumberFormat="1" applyFont="1" applyFill="1" applyBorder="1" applyAlignment="1" applyProtection="1">
      <alignment horizontal="center" vertical="center" wrapText="1"/>
    </xf>
    <xf numFmtId="0" fontId="6" fillId="10" borderId="52" xfId="1" applyFont="1" applyFill="1" applyBorder="1" applyAlignment="1" applyProtection="1">
      <alignment horizontal="center" vertical="center" wrapText="1"/>
      <protection locked="0"/>
    </xf>
    <xf numFmtId="0" fontId="6" fillId="10" borderId="24" xfId="1" applyFont="1" applyFill="1" applyBorder="1" applyAlignment="1" applyProtection="1">
      <alignment horizontal="center" vertical="center" wrapText="1"/>
      <protection locked="0"/>
    </xf>
    <xf numFmtId="0" fontId="6" fillId="10" borderId="23" xfId="1" applyFont="1" applyFill="1" applyBorder="1" applyAlignment="1">
      <alignment horizontal="center" vertical="center" wrapText="1"/>
    </xf>
    <xf numFmtId="0" fontId="6" fillId="10" borderId="16" xfId="1" applyFont="1" applyFill="1" applyBorder="1" applyAlignment="1" applyProtection="1">
      <alignment vertical="center" wrapText="1"/>
      <protection locked="0"/>
    </xf>
    <xf numFmtId="0" fontId="6" fillId="10" borderId="49" xfId="1" applyFont="1" applyFill="1" applyBorder="1" applyAlignment="1" applyProtection="1">
      <alignment vertical="center" wrapText="1"/>
      <protection locked="0"/>
    </xf>
    <xf numFmtId="0" fontId="30" fillId="10" borderId="24" xfId="1" applyFont="1" applyFill="1" applyBorder="1" applyAlignment="1" applyProtection="1">
      <alignment horizontal="center" vertical="center" wrapText="1"/>
      <protection locked="0"/>
    </xf>
    <xf numFmtId="0" fontId="30" fillId="10" borderId="19" xfId="1" applyFont="1" applyFill="1" applyBorder="1" applyAlignment="1" applyProtection="1">
      <alignment horizontal="center" vertical="center" wrapText="1"/>
    </xf>
    <xf numFmtId="1" fontId="30" fillId="10" borderId="19" xfId="2" applyNumberFormat="1" applyFont="1" applyFill="1" applyBorder="1" applyAlignment="1" applyProtection="1">
      <alignment horizontal="center" vertical="center" wrapText="1"/>
    </xf>
    <xf numFmtId="2" fontId="30" fillId="10" borderId="19" xfId="2" applyNumberFormat="1" applyFont="1" applyFill="1" applyBorder="1" applyAlignment="1" applyProtection="1">
      <alignment horizontal="center" vertical="center" wrapText="1"/>
    </xf>
    <xf numFmtId="1" fontId="8" fillId="10" borderId="19" xfId="1" applyNumberFormat="1" applyFont="1" applyFill="1" applyBorder="1" applyAlignment="1">
      <alignment horizontal="center" vertical="center" wrapText="1"/>
    </xf>
    <xf numFmtId="2" fontId="30" fillId="10" borderId="19" xfId="2" applyNumberFormat="1" applyFont="1" applyFill="1" applyBorder="1" applyAlignment="1" applyProtection="1">
      <alignment horizontal="center" vertical="center" wrapText="1"/>
      <protection locked="0"/>
    </xf>
    <xf numFmtId="0" fontId="8" fillId="10" borderId="19" xfId="1" applyFont="1" applyFill="1" applyBorder="1" applyAlignment="1">
      <alignment horizontal="center" vertical="center" wrapText="1"/>
    </xf>
    <xf numFmtId="0" fontId="8" fillId="10" borderId="23" xfId="1" applyFont="1" applyFill="1" applyBorder="1" applyAlignment="1">
      <alignment horizontal="center" vertical="center" wrapText="1"/>
    </xf>
    <xf numFmtId="0" fontId="8" fillId="10" borderId="16" xfId="1" applyFont="1" applyFill="1" applyBorder="1" applyAlignment="1">
      <alignment horizontal="center" vertical="center" wrapText="1"/>
    </xf>
    <xf numFmtId="0" fontId="8" fillId="10" borderId="49" xfId="1" applyFont="1" applyFill="1" applyBorder="1" applyAlignment="1">
      <alignment horizontal="center" vertical="center" wrapText="1"/>
    </xf>
    <xf numFmtId="0" fontId="6" fillId="10" borderId="35" xfId="1" applyFont="1" applyFill="1" applyBorder="1" applyAlignment="1">
      <alignment horizontal="center" vertical="center" wrapText="1"/>
    </xf>
    <xf numFmtId="0" fontId="6" fillId="10" borderId="16" xfId="1" applyFont="1" applyFill="1" applyBorder="1" applyAlignment="1" applyProtection="1">
      <alignment horizontal="center" vertical="center" wrapText="1"/>
      <protection locked="0"/>
    </xf>
    <xf numFmtId="14" fontId="6" fillId="10" borderId="19" xfId="1" applyNumberFormat="1" applyFont="1" applyFill="1" applyBorder="1" applyAlignment="1" applyProtection="1">
      <alignment horizontal="center" vertical="center" wrapText="1"/>
      <protection locked="0"/>
    </xf>
    <xf numFmtId="14" fontId="6" fillId="10" borderId="49" xfId="1" applyNumberFormat="1" applyFont="1" applyFill="1" applyBorder="1" applyAlignment="1" applyProtection="1">
      <alignment horizontal="center" vertical="center" wrapText="1"/>
      <protection locked="0"/>
    </xf>
    <xf numFmtId="0" fontId="6" fillId="10" borderId="11" xfId="1" applyFont="1" applyFill="1" applyBorder="1" applyAlignment="1" applyProtection="1">
      <alignment vertical="center" wrapText="1"/>
      <protection locked="0"/>
    </xf>
    <xf numFmtId="0" fontId="34" fillId="10" borderId="12" xfId="1" applyFont="1" applyFill="1" applyBorder="1" applyAlignment="1" applyProtection="1">
      <alignment vertical="center" wrapText="1"/>
      <protection locked="0"/>
    </xf>
    <xf numFmtId="0" fontId="30" fillId="10" borderId="21" xfId="1" applyFont="1" applyFill="1" applyBorder="1" applyAlignment="1" applyProtection="1">
      <alignment horizontal="center" vertical="center" wrapText="1"/>
      <protection locked="0"/>
    </xf>
    <xf numFmtId="0" fontId="30" fillId="10" borderId="1" xfId="1" applyFont="1" applyFill="1" applyBorder="1" applyAlignment="1" applyProtection="1">
      <alignment horizontal="center" vertical="center" wrapText="1"/>
    </xf>
    <xf numFmtId="1" fontId="30" fillId="10" borderId="1" xfId="2" applyNumberFormat="1" applyFont="1" applyFill="1" applyBorder="1" applyAlignment="1" applyProtection="1">
      <alignment horizontal="center" vertical="center" wrapText="1"/>
    </xf>
    <xf numFmtId="2" fontId="30" fillId="10" borderId="1" xfId="2" applyNumberFormat="1" applyFont="1" applyFill="1" applyBorder="1" applyAlignment="1" applyProtection="1">
      <alignment horizontal="center" vertical="center" wrapText="1"/>
    </xf>
    <xf numFmtId="0" fontId="6" fillId="10" borderId="1" xfId="1" applyFont="1" applyFill="1" applyBorder="1" applyAlignment="1" applyProtection="1">
      <alignment horizontal="justify" vertical="center" wrapText="1"/>
      <protection locked="0"/>
    </xf>
    <xf numFmtId="0" fontId="34" fillId="10" borderId="15" xfId="1" applyFont="1" applyFill="1" applyBorder="1" applyAlignment="1" applyProtection="1">
      <alignment vertical="center" wrapText="1"/>
      <protection locked="0"/>
    </xf>
    <xf numFmtId="0" fontId="6" fillId="0" borderId="0" xfId="1" applyAlignment="1">
      <alignment horizontal="center" vertical="top"/>
    </xf>
    <xf numFmtId="0" fontId="9" fillId="7" borderId="37"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wrapText="1"/>
      <protection locked="0"/>
    </xf>
    <xf numFmtId="0" fontId="6" fillId="10" borderId="51" xfId="1" applyFont="1" applyFill="1" applyBorder="1" applyAlignment="1" applyProtection="1">
      <alignment horizontal="center" vertical="center" wrapText="1"/>
      <protection locked="0"/>
    </xf>
    <xf numFmtId="0" fontId="6" fillId="10" borderId="1" xfId="1" applyFont="1" applyFill="1" applyBorder="1" applyAlignment="1" applyProtection="1">
      <alignment horizontal="center" vertical="center" wrapText="1"/>
      <protection locked="0"/>
    </xf>
    <xf numFmtId="0" fontId="6" fillId="10" borderId="49" xfId="1" applyFont="1" applyFill="1" applyBorder="1" applyAlignment="1" applyProtection="1">
      <alignment horizontal="center" vertical="center" wrapText="1"/>
      <protection locked="0"/>
    </xf>
    <xf numFmtId="0" fontId="6" fillId="10" borderId="12" xfId="1" applyFont="1" applyFill="1" applyBorder="1" applyAlignment="1" applyProtection="1">
      <alignment horizontal="center" vertical="center" wrapText="1"/>
      <protection locked="0"/>
    </xf>
    <xf numFmtId="0" fontId="6" fillId="10" borderId="41" xfId="1" applyFont="1" applyFill="1" applyBorder="1" applyAlignment="1" applyProtection="1">
      <alignment horizontal="center" vertical="center" wrapText="1"/>
      <protection locked="0"/>
    </xf>
    <xf numFmtId="0" fontId="6" fillId="10" borderId="19" xfId="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0" fontId="6" fillId="10" borderId="1" xfId="1" applyFont="1" applyFill="1" applyBorder="1" applyAlignment="1" applyProtection="1">
      <alignment horizontal="left" vertical="center" wrapText="1"/>
      <protection locked="0"/>
    </xf>
    <xf numFmtId="0" fontId="6" fillId="10" borderId="1" xfId="1" applyFont="1" applyFill="1" applyBorder="1" applyAlignment="1" applyProtection="1">
      <alignment horizontal="center" vertical="top" wrapText="1"/>
      <protection locked="0"/>
    </xf>
    <xf numFmtId="0" fontId="6" fillId="10" borderId="1" xfId="1" applyFont="1" applyFill="1" applyBorder="1" applyAlignment="1" applyProtection="1">
      <alignment horizontal="left" vertical="top" wrapText="1"/>
      <protection locked="0"/>
    </xf>
    <xf numFmtId="0" fontId="6" fillId="10" borderId="24" xfId="1" applyFont="1" applyFill="1" applyBorder="1" applyAlignment="1" applyProtection="1">
      <alignment horizontal="center" vertical="top" wrapText="1"/>
      <protection locked="0"/>
    </xf>
    <xf numFmtId="0" fontId="6" fillId="10" borderId="40" xfId="1" applyFont="1" applyFill="1" applyBorder="1" applyAlignment="1" applyProtection="1">
      <alignment horizontal="center" vertical="top" wrapText="1"/>
      <protection locked="0"/>
    </xf>
    <xf numFmtId="9" fontId="6" fillId="10" borderId="41" xfId="1" applyNumberFormat="1" applyFont="1" applyFill="1" applyBorder="1" applyAlignment="1" applyProtection="1">
      <alignment horizontal="center" vertical="center" wrapText="1"/>
      <protection locked="0"/>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10" borderId="16" xfId="1" applyFont="1" applyFill="1" applyBorder="1" applyAlignment="1" applyProtection="1">
      <alignment horizontal="center" vertical="top" wrapText="1"/>
      <protection locked="0"/>
    </xf>
    <xf numFmtId="0" fontId="6" fillId="10" borderId="16" xfId="1" applyFont="1" applyFill="1" applyBorder="1" applyAlignment="1" applyProtection="1">
      <alignment horizontal="left" vertical="top" wrapText="1"/>
      <protection locked="0"/>
    </xf>
    <xf numFmtId="0" fontId="6" fillId="10" borderId="9" xfId="1" applyFont="1" applyFill="1" applyBorder="1" applyAlignment="1" applyProtection="1">
      <alignment horizontal="center" vertical="top" wrapText="1"/>
      <protection locked="0"/>
    </xf>
    <xf numFmtId="0" fontId="6" fillId="10" borderId="40" xfId="1" applyFont="1" applyFill="1" applyBorder="1" applyAlignment="1" applyProtection="1">
      <alignment horizontal="left" vertical="top" wrapText="1"/>
      <protection locked="0"/>
    </xf>
    <xf numFmtId="0" fontId="6" fillId="10" borderId="63" xfId="0" applyFont="1" applyFill="1" applyBorder="1" applyAlignment="1" applyProtection="1">
      <alignment horizontal="justify" vertical="center" wrapText="1"/>
      <protection locked="0"/>
    </xf>
    <xf numFmtId="0" fontId="6" fillId="10" borderId="1" xfId="0" applyFont="1" applyFill="1" applyBorder="1" applyAlignment="1" applyProtection="1">
      <alignment horizontal="left" vertical="center" wrapText="1"/>
      <protection locked="0"/>
    </xf>
    <xf numFmtId="0" fontId="16" fillId="10" borderId="1" xfId="0" applyFont="1" applyFill="1" applyBorder="1" applyAlignment="1">
      <alignment vertical="center" wrapText="1"/>
    </xf>
    <xf numFmtId="0" fontId="16" fillId="10" borderId="6" xfId="0" applyFont="1" applyFill="1" applyBorder="1" applyAlignment="1">
      <alignment horizontal="left" vertical="top" wrapText="1"/>
    </xf>
    <xf numFmtId="0" fontId="16" fillId="10" borderId="6" xfId="0" applyFont="1" applyFill="1" applyBorder="1" applyAlignment="1">
      <alignment horizontal="left" vertical="center" wrapText="1"/>
    </xf>
    <xf numFmtId="0" fontId="16" fillId="10" borderId="6" xfId="0" applyFont="1" applyFill="1" applyBorder="1" applyAlignment="1">
      <alignment horizontal="center" vertical="center" wrapText="1"/>
    </xf>
    <xf numFmtId="0" fontId="16" fillId="10" borderId="6" xfId="0" applyFont="1" applyFill="1" applyBorder="1" applyAlignment="1">
      <alignment vertical="center" wrapText="1"/>
    </xf>
    <xf numFmtId="0" fontId="6" fillId="10" borderId="1" xfId="1" applyFont="1" applyFill="1" applyBorder="1" applyAlignment="1">
      <alignment horizontal="left" vertical="center" wrapText="1"/>
    </xf>
    <xf numFmtId="0" fontId="6" fillId="10" borderId="1" xfId="1" applyFont="1" applyFill="1" applyBorder="1" applyAlignment="1">
      <alignment horizontal="center" vertical="center"/>
    </xf>
    <xf numFmtId="0" fontId="6" fillId="10" borderId="51" xfId="1" applyFont="1" applyFill="1" applyBorder="1" applyAlignment="1" applyProtection="1">
      <alignment horizontal="center" vertical="top" wrapText="1"/>
      <protection locked="0"/>
    </xf>
    <xf numFmtId="0" fontId="6" fillId="10" borderId="0" xfId="0" applyFont="1" applyFill="1" applyAlignment="1">
      <alignment horizontal="left" vertical="top" wrapText="1"/>
    </xf>
    <xf numFmtId="0" fontId="6" fillId="10" borderId="1" xfId="0" applyFont="1" applyFill="1" applyBorder="1" applyAlignment="1">
      <alignment horizontal="center" vertical="top" wrapText="1"/>
    </xf>
    <xf numFmtId="0" fontId="6" fillId="10" borderId="1" xfId="0" applyFont="1" applyFill="1" applyBorder="1" applyAlignment="1">
      <alignment horizontal="left" vertical="center" wrapText="1"/>
    </xf>
    <xf numFmtId="9" fontId="6" fillId="10" borderId="1" xfId="0" applyNumberFormat="1" applyFont="1" applyFill="1" applyBorder="1" applyAlignment="1">
      <alignment horizontal="center" vertical="center"/>
    </xf>
    <xf numFmtId="0" fontId="6" fillId="10" borderId="77" xfId="5" applyFont="1" applyFill="1" applyAlignment="1" applyProtection="1">
      <alignment horizontal="center" vertical="top" wrapText="1"/>
      <protection locked="0"/>
    </xf>
    <xf numFmtId="0" fontId="6" fillId="10" borderId="37" xfId="1" applyFont="1" applyFill="1" applyBorder="1" applyAlignment="1">
      <alignment horizontal="left" vertical="top" wrapText="1"/>
    </xf>
    <xf numFmtId="0" fontId="10" fillId="6" borderId="37" xfId="0" applyFont="1" applyFill="1" applyBorder="1" applyAlignment="1" applyProtection="1">
      <alignment horizontal="left" vertical="top" wrapText="1"/>
    </xf>
    <xf numFmtId="0" fontId="6" fillId="10" borderId="51" xfId="1" applyFont="1" applyFill="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9" xfId="0" applyFont="1" applyBorder="1" applyAlignment="1">
      <alignment horizontal="left" vertical="top" wrapText="1"/>
    </xf>
    <xf numFmtId="0" fontId="8" fillId="0" borderId="0" xfId="0" applyFont="1" applyFill="1" applyBorder="1" applyAlignment="1" applyProtection="1">
      <alignment horizontal="left" vertical="top"/>
      <protection locked="0"/>
    </xf>
    <xf numFmtId="0" fontId="9" fillId="0" borderId="0" xfId="1" applyFont="1"/>
    <xf numFmtId="0" fontId="9" fillId="10" borderId="0" xfId="1" applyFont="1" applyFill="1" applyBorder="1" applyAlignment="1"/>
    <xf numFmtId="0" fontId="6" fillId="10" borderId="51" xfId="1" applyFont="1" applyFill="1" applyBorder="1" applyAlignment="1" applyProtection="1">
      <alignment horizontal="left" vertical="top" wrapText="1"/>
      <protection locked="0"/>
    </xf>
    <xf numFmtId="9" fontId="6" fillId="0" borderId="74" xfId="1" applyNumberFormat="1" applyFont="1" applyBorder="1" applyAlignment="1" applyProtection="1">
      <alignment horizontal="center" vertical="center" wrapText="1"/>
      <protection locked="0"/>
    </xf>
    <xf numFmtId="9" fontId="16" fillId="10" borderId="1" xfId="0" applyNumberFormat="1" applyFont="1" applyFill="1" applyBorder="1" applyAlignment="1">
      <alignment horizontal="center" vertical="center" wrapText="1"/>
    </xf>
    <xf numFmtId="9" fontId="16" fillId="10" borderId="6" xfId="0" applyNumberFormat="1" applyFont="1" applyFill="1" applyBorder="1" applyAlignment="1">
      <alignment horizontal="center" vertical="center" wrapText="1"/>
    </xf>
    <xf numFmtId="9" fontId="6" fillId="10" borderId="1" xfId="1"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9" fontId="6" fillId="10" borderId="34" xfId="1" applyNumberFormat="1" applyFont="1" applyFill="1" applyBorder="1" applyAlignment="1" applyProtection="1">
      <alignment horizontal="center" vertical="center" wrapText="1"/>
      <protection locked="0"/>
    </xf>
    <xf numFmtId="0" fontId="50" fillId="0" borderId="0" xfId="3" applyFont="1" applyFill="1" applyBorder="1" applyAlignment="1">
      <alignment horizontal="left"/>
    </xf>
    <xf numFmtId="0" fontId="51" fillId="0" borderId="44" xfId="0" applyFont="1" applyFill="1" applyBorder="1" applyAlignment="1">
      <alignment horizontal="center"/>
    </xf>
    <xf numFmtId="0" fontId="48" fillId="0" borderId="0" xfId="0" applyFont="1" applyFill="1" applyBorder="1" applyAlignment="1">
      <alignment horizontal="center"/>
    </xf>
    <xf numFmtId="0" fontId="46" fillId="0" borderId="0" xfId="3" applyFill="1" applyBorder="1" applyAlignment="1">
      <alignment horizontal="left"/>
    </xf>
    <xf numFmtId="0" fontId="51" fillId="0" borderId="0" xfId="0" applyFont="1" applyFill="1" applyBorder="1" applyAlignment="1">
      <alignment horizontal="center"/>
    </xf>
    <xf numFmtId="9" fontId="6" fillId="10" borderId="52" xfId="4" applyFont="1" applyFill="1" applyBorder="1" applyAlignment="1" applyProtection="1">
      <alignment horizontal="center" vertical="center" wrapText="1"/>
      <protection locked="0"/>
    </xf>
    <xf numFmtId="9" fontId="6" fillId="10" borderId="74" xfId="4" applyFont="1" applyFill="1" applyBorder="1" applyAlignment="1" applyProtection="1">
      <alignment horizontal="center" vertical="center" wrapText="1"/>
      <protection locked="0"/>
    </xf>
    <xf numFmtId="0" fontId="6" fillId="10" borderId="6" xfId="1" applyFont="1" applyFill="1" applyBorder="1" applyAlignment="1" applyProtection="1">
      <alignment horizontal="left" vertical="top" wrapText="1"/>
      <protection locked="0"/>
    </xf>
    <xf numFmtId="0" fontId="6" fillId="10" borderId="19" xfId="1" applyFont="1" applyFill="1" applyBorder="1" applyAlignment="1" applyProtection="1">
      <alignment horizontal="left" vertical="top" wrapText="1"/>
      <protection locked="0"/>
    </xf>
    <xf numFmtId="0" fontId="6" fillId="10" borderId="7" xfId="1" applyFont="1" applyFill="1" applyBorder="1" applyAlignment="1" applyProtection="1">
      <alignment horizontal="left" vertical="top" wrapText="1"/>
      <protection locked="0"/>
    </xf>
    <xf numFmtId="0" fontId="6" fillId="10" borderId="6" xfId="1" applyFont="1" applyFill="1" applyBorder="1" applyAlignment="1" applyProtection="1">
      <alignment horizontal="center" vertical="center" wrapText="1"/>
      <protection locked="0"/>
    </xf>
    <xf numFmtId="0" fontId="6" fillId="10" borderId="19" xfId="1" applyFont="1" applyFill="1" applyBorder="1" applyAlignment="1" applyProtection="1">
      <alignment horizontal="center" vertical="center" wrapText="1"/>
      <protection locked="0"/>
    </xf>
    <xf numFmtId="0" fontId="6" fillId="10" borderId="7" xfId="1" applyFont="1" applyFill="1" applyBorder="1" applyAlignment="1" applyProtection="1">
      <alignment horizontal="center" vertical="center" wrapText="1"/>
      <protection locked="0"/>
    </xf>
    <xf numFmtId="2" fontId="30" fillId="10" borderId="51" xfId="2" applyNumberFormat="1" applyFont="1" applyFill="1" applyBorder="1" applyAlignment="1" applyProtection="1">
      <alignment horizontal="center" vertical="center" wrapText="1"/>
    </xf>
    <xf numFmtId="0" fontId="0" fillId="10" borderId="19" xfId="0" applyFill="1" applyBorder="1" applyAlignment="1">
      <alignment horizontal="center" vertical="center" wrapText="1"/>
    </xf>
    <xf numFmtId="0" fontId="0" fillId="10" borderId="46" xfId="0" applyFill="1" applyBorder="1" applyAlignment="1">
      <alignment horizontal="center" vertical="center" wrapText="1"/>
    </xf>
    <xf numFmtId="1" fontId="8" fillId="10" borderId="51" xfId="1" applyNumberFormat="1" applyFont="1" applyFill="1" applyBorder="1" applyAlignment="1">
      <alignment horizontal="center" vertical="center" wrapText="1"/>
    </xf>
    <xf numFmtId="2" fontId="30" fillId="10" borderId="6" xfId="2" applyNumberFormat="1" applyFont="1" applyFill="1" applyBorder="1" applyAlignment="1" applyProtection="1">
      <alignment horizontal="center" vertical="center" wrapText="1"/>
      <protection locked="0"/>
    </xf>
    <xf numFmtId="0" fontId="0" fillId="10" borderId="7" xfId="0" applyFill="1" applyBorder="1" applyAlignment="1">
      <alignment horizontal="center" vertical="center" wrapText="1"/>
    </xf>
    <xf numFmtId="2" fontId="30" fillId="10" borderId="51" xfId="2" applyNumberFormat="1" applyFont="1" applyFill="1" applyBorder="1" applyAlignment="1" applyProtection="1">
      <alignment horizontal="center" vertical="center" wrapText="1"/>
      <protection locked="0"/>
    </xf>
    <xf numFmtId="0" fontId="8" fillId="10" borderId="51" xfId="1" applyFont="1" applyFill="1" applyBorder="1" applyAlignment="1">
      <alignment horizontal="center" vertical="center" wrapText="1"/>
    </xf>
    <xf numFmtId="0" fontId="8" fillId="10" borderId="52" xfId="1" applyFont="1" applyFill="1" applyBorder="1" applyAlignment="1">
      <alignment horizontal="center" vertical="center" wrapText="1"/>
    </xf>
    <xf numFmtId="0" fontId="0" fillId="10" borderId="49" xfId="0" applyFill="1" applyBorder="1" applyAlignment="1">
      <alignment horizontal="center" vertical="center" wrapText="1"/>
    </xf>
    <xf numFmtId="0" fontId="0" fillId="10" borderId="74" xfId="0" applyFill="1" applyBorder="1" applyAlignment="1">
      <alignment horizontal="center" vertical="center" wrapText="1"/>
    </xf>
    <xf numFmtId="9" fontId="6" fillId="0" borderId="66" xfId="1" applyNumberFormat="1" applyFont="1" applyBorder="1" applyAlignment="1" applyProtection="1">
      <alignment horizontal="center" vertical="center" wrapText="1"/>
      <protection locked="0"/>
    </xf>
    <xf numFmtId="0" fontId="6" fillId="0" borderId="74" xfId="1" applyFont="1" applyBorder="1" applyAlignment="1" applyProtection="1">
      <alignment horizontal="center" vertical="center" wrapText="1"/>
      <protection locked="0"/>
    </xf>
    <xf numFmtId="9" fontId="6" fillId="10" borderId="51" xfId="1" applyNumberFormat="1" applyFont="1" applyFill="1" applyBorder="1" applyAlignment="1" applyProtection="1">
      <alignment horizontal="center" vertical="center" wrapText="1"/>
      <protection locked="0"/>
    </xf>
    <xf numFmtId="9" fontId="6" fillId="10" borderId="19" xfId="1" applyNumberFormat="1" applyFont="1" applyFill="1" applyBorder="1" applyAlignment="1" applyProtection="1">
      <alignment horizontal="center" vertical="center" wrapText="1"/>
      <protection locked="0"/>
    </xf>
    <xf numFmtId="9" fontId="6" fillId="10" borderId="46" xfId="1" applyNumberFormat="1" applyFont="1" applyFill="1" applyBorder="1" applyAlignment="1" applyProtection="1">
      <alignment horizontal="center" vertical="center" wrapText="1"/>
      <protection locked="0"/>
    </xf>
    <xf numFmtId="0" fontId="6" fillId="10" borderId="51" xfId="1" applyFont="1" applyFill="1" applyBorder="1" applyAlignment="1" applyProtection="1">
      <alignment horizontal="left" vertical="top" wrapText="1"/>
      <protection locked="0"/>
    </xf>
    <xf numFmtId="0" fontId="6" fillId="10" borderId="46" xfId="1" applyFont="1" applyFill="1" applyBorder="1" applyAlignment="1" applyProtection="1">
      <alignment horizontal="left" vertical="top" wrapText="1"/>
      <protection locked="0"/>
    </xf>
    <xf numFmtId="0" fontId="6" fillId="10" borderId="51" xfId="1" applyFont="1" applyFill="1" applyBorder="1" applyAlignment="1" applyProtection="1">
      <alignment horizontal="center" vertical="center" wrapText="1"/>
      <protection locked="0"/>
    </xf>
    <xf numFmtId="0" fontId="6" fillId="10" borderId="46" xfId="1" applyFont="1" applyFill="1" applyBorder="1" applyAlignment="1" applyProtection="1">
      <alignment horizontal="center" vertical="center" wrapText="1"/>
      <protection locked="0"/>
    </xf>
    <xf numFmtId="0" fontId="6" fillId="10" borderId="8" xfId="1" applyFont="1" applyFill="1" applyBorder="1" applyAlignment="1" applyProtection="1">
      <alignment horizontal="center" vertical="center" wrapText="1"/>
      <protection locked="0"/>
    </xf>
    <xf numFmtId="0" fontId="6" fillId="10" borderId="11" xfId="1" applyFont="1" applyFill="1" applyBorder="1" applyAlignment="1" applyProtection="1">
      <alignment horizontal="center" vertical="center" wrapText="1"/>
      <protection locked="0"/>
    </xf>
    <xf numFmtId="0" fontId="6" fillId="10" borderId="13" xfId="1" applyFont="1" applyFill="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14" fontId="6" fillId="10" borderId="10" xfId="1" applyNumberFormat="1" applyFont="1" applyFill="1" applyBorder="1" applyAlignment="1" applyProtection="1">
      <alignment horizontal="center" vertical="center" wrapText="1"/>
      <protection locked="0"/>
    </xf>
    <xf numFmtId="0" fontId="6" fillId="10" borderId="12" xfId="1" applyFont="1" applyFill="1" applyBorder="1" applyAlignment="1" applyProtection="1">
      <alignment horizontal="center" vertical="center" wrapText="1"/>
      <protection locked="0"/>
    </xf>
    <xf numFmtId="0" fontId="6" fillId="10" borderId="15" xfId="1" applyFont="1" applyFill="1" applyBorder="1" applyAlignment="1" applyProtection="1">
      <alignment horizontal="center" vertical="center" wrapText="1"/>
      <protection locked="0"/>
    </xf>
    <xf numFmtId="0" fontId="6" fillId="10" borderId="51" xfId="1" applyFont="1" applyFill="1" applyBorder="1" applyAlignment="1" applyProtection="1">
      <alignment horizontal="center" vertical="top" wrapText="1"/>
      <protection locked="0"/>
    </xf>
    <xf numFmtId="0" fontId="6" fillId="10" borderId="19" xfId="1" applyFont="1" applyFill="1" applyBorder="1" applyAlignment="1" applyProtection="1">
      <alignment horizontal="center" vertical="top" wrapText="1"/>
      <protection locked="0"/>
    </xf>
    <xf numFmtId="0" fontId="6" fillId="10" borderId="46" xfId="1" applyFont="1" applyFill="1" applyBorder="1" applyAlignment="1" applyProtection="1">
      <alignment horizontal="center" vertical="top" wrapText="1"/>
      <protection locked="0"/>
    </xf>
    <xf numFmtId="14" fontId="6" fillId="0" borderId="9" xfId="1" applyNumberFormat="1" applyFont="1" applyBorder="1" applyAlignment="1" applyProtection="1">
      <alignment horizontal="center" vertical="center" wrapText="1"/>
      <protection locked="0"/>
    </xf>
    <xf numFmtId="14" fontId="6" fillId="0" borderId="10" xfId="1" applyNumberFormat="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2" fontId="30" fillId="0" borderId="9" xfId="2" applyNumberFormat="1" applyFont="1" applyFill="1" applyBorder="1" applyAlignment="1" applyProtection="1">
      <alignment horizontal="center" vertical="center" wrapText="1"/>
      <protection locked="0"/>
    </xf>
    <xf numFmtId="2" fontId="30" fillId="0" borderId="7" xfId="2" applyNumberFormat="1" applyFont="1" applyFill="1" applyBorder="1" applyAlignment="1" applyProtection="1">
      <alignment horizontal="center" vertical="center" wrapText="1"/>
      <protection locked="0"/>
    </xf>
    <xf numFmtId="0" fontId="8" fillId="10" borderId="52" xfId="1" applyFont="1" applyFill="1" applyBorder="1" applyAlignment="1">
      <alignment horizontal="center" vertical="center"/>
    </xf>
    <xf numFmtId="0" fontId="0" fillId="10" borderId="49" xfId="0" applyFill="1" applyBorder="1" applyAlignment="1">
      <alignment horizontal="center" vertical="center"/>
    </xf>
    <xf numFmtId="0" fontId="0" fillId="10" borderId="74" xfId="0" applyFill="1" applyBorder="1" applyAlignment="1">
      <alignment horizontal="center" vertical="center"/>
    </xf>
    <xf numFmtId="0" fontId="30" fillId="10" borderId="37" xfId="1" applyFont="1" applyFill="1" applyBorder="1" applyAlignment="1" applyProtection="1">
      <alignment horizontal="center" vertical="center" wrapText="1"/>
      <protection locked="0"/>
    </xf>
    <xf numFmtId="0" fontId="0" fillId="10" borderId="16" xfId="0" applyFill="1" applyBorder="1" applyAlignment="1">
      <alignment horizontal="center" vertical="center" wrapText="1"/>
    </xf>
    <xf numFmtId="0" fontId="0" fillId="10" borderId="43" xfId="0" applyFill="1" applyBorder="1" applyAlignment="1">
      <alignment horizontal="center" vertical="center" wrapText="1"/>
    </xf>
    <xf numFmtId="0" fontId="30" fillId="10" borderId="51" xfId="1" applyFont="1" applyFill="1" applyBorder="1" applyAlignment="1" applyProtection="1">
      <alignment horizontal="center" vertical="center" wrapText="1"/>
    </xf>
    <xf numFmtId="0" fontId="30" fillId="10" borderId="6" xfId="1" applyFont="1" applyFill="1" applyBorder="1" applyAlignment="1" applyProtection="1">
      <alignment horizontal="center" vertical="center" wrapText="1"/>
      <protection locked="0"/>
    </xf>
    <xf numFmtId="1" fontId="30" fillId="10" borderId="51" xfId="2" applyNumberFormat="1" applyFont="1" applyFill="1" applyBorder="1" applyAlignment="1" applyProtection="1">
      <alignment horizontal="center" vertical="center"/>
    </xf>
    <xf numFmtId="0" fontId="0" fillId="10" borderId="19" xfId="0" applyFill="1" applyBorder="1" applyAlignment="1">
      <alignment horizontal="center" vertical="center"/>
    </xf>
    <xf numFmtId="0" fontId="0" fillId="10" borderId="46" xfId="0" applyFill="1" applyBorder="1" applyAlignment="1">
      <alignment horizontal="center" vertical="center"/>
    </xf>
    <xf numFmtId="1" fontId="30" fillId="10" borderId="51" xfId="2" applyNumberFormat="1" applyFont="1" applyFill="1" applyBorder="1" applyAlignment="1" applyProtection="1">
      <alignment horizontal="center" vertical="center" wrapText="1"/>
    </xf>
    <xf numFmtId="2" fontId="30" fillId="10" borderId="51" xfId="2" applyNumberFormat="1" applyFont="1" applyFill="1" applyBorder="1" applyAlignment="1" applyProtection="1">
      <alignment horizontal="center" vertical="center"/>
    </xf>
    <xf numFmtId="0" fontId="8" fillId="10" borderId="51" xfId="1" applyFont="1" applyFill="1" applyBorder="1" applyAlignment="1">
      <alignment horizontal="center" vertical="center"/>
    </xf>
    <xf numFmtId="1" fontId="8" fillId="10" borderId="51" xfId="1" applyNumberFormat="1" applyFont="1" applyFill="1" applyBorder="1" applyAlignment="1">
      <alignment horizontal="center" vertical="center"/>
    </xf>
    <xf numFmtId="2" fontId="30" fillId="10" borderId="19" xfId="2" applyNumberFormat="1" applyFont="1" applyFill="1" applyBorder="1" applyAlignment="1" applyProtection="1">
      <alignment horizontal="center" vertical="center" wrapText="1"/>
    </xf>
    <xf numFmtId="2" fontId="30" fillId="10" borderId="46" xfId="2" applyNumberFormat="1" applyFont="1" applyFill="1" applyBorder="1" applyAlignment="1" applyProtection="1">
      <alignment horizontal="center" vertical="center" wrapText="1"/>
    </xf>
    <xf numFmtId="0" fontId="0" fillId="10" borderId="52" xfId="0" applyFill="1" applyBorder="1" applyAlignment="1">
      <alignment horizontal="center" vertical="center" wrapText="1"/>
    </xf>
    <xf numFmtId="0" fontId="6" fillId="10" borderId="37" xfId="1" applyFont="1" applyFill="1" applyBorder="1" applyAlignment="1" applyProtection="1">
      <alignment horizontal="center" vertical="center" wrapText="1"/>
      <protection locked="0"/>
    </xf>
    <xf numFmtId="0" fontId="6" fillId="10" borderId="52" xfId="1" applyFont="1" applyFill="1" applyBorder="1" applyAlignment="1" applyProtection="1">
      <alignment horizontal="center" vertical="center" wrapText="1"/>
      <protection locked="0"/>
    </xf>
    <xf numFmtId="0" fontId="6" fillId="10" borderId="51" xfId="1" applyFont="1" applyFill="1" applyBorder="1" applyAlignment="1" applyProtection="1">
      <alignment vertical="center" wrapText="1"/>
      <protection locked="0"/>
    </xf>
    <xf numFmtId="0" fontId="0" fillId="10" borderId="19" xfId="0" applyFill="1" applyBorder="1" applyAlignment="1">
      <alignment vertical="center" wrapText="1"/>
    </xf>
    <xf numFmtId="0" fontId="0" fillId="10" borderId="46" xfId="0" applyFill="1" applyBorder="1" applyAlignment="1">
      <alignment vertical="center" wrapText="1"/>
    </xf>
    <xf numFmtId="0" fontId="6" fillId="10" borderId="52" xfId="1" applyFont="1" applyFill="1" applyBorder="1" applyAlignment="1">
      <alignment horizontal="center" vertical="center" wrapText="1"/>
    </xf>
    <xf numFmtId="0" fontId="6" fillId="10" borderId="37" xfId="1" applyFont="1" applyFill="1" applyBorder="1" applyAlignment="1" applyProtection="1">
      <alignment vertical="center" wrapText="1"/>
      <protection locked="0"/>
    </xf>
    <xf numFmtId="0" fontId="0" fillId="10" borderId="16" xfId="0" applyFill="1" applyBorder="1" applyAlignment="1">
      <alignment vertical="center" wrapText="1"/>
    </xf>
    <xf numFmtId="0" fontId="0" fillId="10" borderId="43" xfId="0" applyFill="1" applyBorder="1" applyAlignment="1">
      <alignment vertical="center" wrapText="1"/>
    </xf>
    <xf numFmtId="0" fontId="6" fillId="10" borderId="52" xfId="1" applyFont="1" applyFill="1" applyBorder="1" applyAlignment="1" applyProtection="1">
      <alignment vertical="center" wrapText="1"/>
      <protection locked="0"/>
    </xf>
    <xf numFmtId="0" fontId="0" fillId="10" borderId="49" xfId="0" applyFill="1" applyBorder="1" applyAlignment="1">
      <alignment vertical="center" wrapText="1"/>
    </xf>
    <xf numFmtId="0" fontId="0" fillId="10" borderId="74" xfId="0" applyFill="1" applyBorder="1" applyAlignment="1">
      <alignment vertical="center" wrapText="1"/>
    </xf>
    <xf numFmtId="0" fontId="8" fillId="10" borderId="37" xfId="1" applyFont="1" applyFill="1" applyBorder="1" applyAlignment="1">
      <alignment horizontal="center" vertical="center" wrapText="1"/>
    </xf>
    <xf numFmtId="0" fontId="6" fillId="10" borderId="33" xfId="1" applyFont="1" applyFill="1" applyBorder="1" applyAlignment="1">
      <alignment horizontal="center" vertical="center" wrapText="1"/>
    </xf>
    <xf numFmtId="0" fontId="0" fillId="10" borderId="35" xfId="0" applyFill="1" applyBorder="1" applyAlignment="1">
      <alignment horizontal="center" vertical="center" wrapText="1"/>
    </xf>
    <xf numFmtId="0" fontId="0" fillId="10" borderId="34" xfId="0" applyFill="1" applyBorder="1" applyAlignment="1">
      <alignment horizontal="center" vertical="center" wrapText="1"/>
    </xf>
    <xf numFmtId="0" fontId="6" fillId="10" borderId="51" xfId="1" applyFont="1" applyFill="1" applyBorder="1" applyAlignment="1" applyProtection="1">
      <alignment horizontal="justify" vertical="center" wrapText="1"/>
      <protection locked="0"/>
    </xf>
    <xf numFmtId="0" fontId="0" fillId="10" borderId="19" xfId="0" applyFill="1" applyBorder="1" applyAlignment="1">
      <alignment horizontal="justify" vertical="center" wrapText="1"/>
    </xf>
    <xf numFmtId="0" fontId="0" fillId="10" borderId="46" xfId="0" applyFill="1" applyBorder="1" applyAlignment="1">
      <alignment horizontal="justify" vertical="center" wrapText="1"/>
    </xf>
    <xf numFmtId="14" fontId="6" fillId="10" borderId="51" xfId="1" applyNumberFormat="1" applyFont="1" applyFill="1" applyBorder="1" applyAlignment="1" applyProtection="1">
      <alignment horizontal="center" vertical="center" wrapText="1"/>
      <protection locked="0"/>
    </xf>
    <xf numFmtId="14" fontId="6" fillId="10" borderId="52" xfId="1" applyNumberFormat="1" applyFont="1" applyFill="1" applyBorder="1" applyAlignment="1" applyProtection="1">
      <alignment horizontal="center" vertical="center" wrapText="1"/>
      <protection locked="0"/>
    </xf>
    <xf numFmtId="14" fontId="0" fillId="10" borderId="19" xfId="0" applyNumberFormat="1" applyFill="1" applyBorder="1" applyAlignment="1">
      <alignment horizontal="center" vertical="center" wrapText="1"/>
    </xf>
    <xf numFmtId="14" fontId="0" fillId="10" borderId="46" xfId="0" applyNumberFormat="1" applyFill="1" applyBorder="1" applyAlignment="1">
      <alignment horizontal="center" vertical="center" wrapText="1"/>
    </xf>
    <xf numFmtId="0" fontId="0" fillId="10" borderId="37"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51" xfId="0" applyFill="1" applyBorder="1" applyAlignment="1">
      <alignment vertical="center" wrapText="1"/>
    </xf>
    <xf numFmtId="0" fontId="0" fillId="10" borderId="37" xfId="0" applyFill="1" applyBorder="1" applyAlignment="1">
      <alignment vertical="center" wrapText="1"/>
    </xf>
    <xf numFmtId="0" fontId="0" fillId="10" borderId="52" xfId="0" applyFill="1" applyBorder="1" applyAlignment="1">
      <alignment vertical="center" wrapText="1"/>
    </xf>
    <xf numFmtId="0" fontId="0" fillId="10" borderId="33" xfId="0" applyFill="1" applyBorder="1" applyAlignment="1">
      <alignment horizontal="center" vertical="center" wrapText="1"/>
    </xf>
    <xf numFmtId="0" fontId="64" fillId="7" borderId="16" xfId="1" applyFont="1" applyFill="1" applyBorder="1" applyAlignment="1">
      <alignment horizontal="center" vertical="center" wrapText="1"/>
    </xf>
    <xf numFmtId="0" fontId="64" fillId="7" borderId="43" xfId="1" applyFont="1" applyFill="1" applyBorder="1" applyAlignment="1">
      <alignment horizontal="center" vertical="center" wrapText="1"/>
    </xf>
    <xf numFmtId="0" fontId="9" fillId="7" borderId="49" xfId="1" applyFont="1" applyFill="1" applyBorder="1" applyAlignment="1">
      <alignment horizontal="center" vertical="center" wrapText="1"/>
    </xf>
    <xf numFmtId="0" fontId="9" fillId="7" borderId="74" xfId="1" applyFont="1" applyFill="1" applyBorder="1" applyAlignment="1">
      <alignment horizontal="center" vertical="center" wrapText="1"/>
    </xf>
    <xf numFmtId="0" fontId="65" fillId="6" borderId="16" xfId="0" applyFont="1" applyFill="1" applyBorder="1" applyAlignment="1">
      <alignment horizontal="left" vertical="top" wrapText="1"/>
    </xf>
    <xf numFmtId="0" fontId="65" fillId="6" borderId="43" xfId="0" applyFont="1" applyFill="1" applyBorder="1" applyAlignment="1">
      <alignment horizontal="left" vertical="top" wrapText="1"/>
    </xf>
    <xf numFmtId="0" fontId="10" fillId="6" borderId="19" xfId="0" applyFont="1" applyFill="1" applyBorder="1" applyAlignment="1">
      <alignment horizontal="center" vertical="center" wrapText="1"/>
    </xf>
    <xf numFmtId="0" fontId="10" fillId="6" borderId="46"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18" fillId="9" borderId="39" xfId="1" applyFont="1" applyFill="1" applyBorder="1" applyAlignment="1" applyProtection="1">
      <alignment horizontal="center" vertical="center" wrapText="1"/>
    </xf>
    <xf numFmtId="0" fontId="18" fillId="9" borderId="44" xfId="1" applyFont="1" applyFill="1" applyBorder="1" applyAlignment="1" applyProtection="1">
      <alignment horizontal="center" vertical="center" wrapText="1"/>
    </xf>
    <xf numFmtId="0" fontId="9" fillId="9" borderId="8"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9" fillId="9" borderId="51" xfId="1" applyFont="1" applyFill="1" applyBorder="1" applyAlignment="1">
      <alignment horizontal="center" vertical="center" wrapText="1"/>
    </xf>
    <xf numFmtId="0" fontId="9" fillId="9" borderId="55" xfId="1" applyFont="1" applyFill="1" applyBorder="1" applyAlignment="1">
      <alignment horizontal="center" vertical="center" wrapText="1"/>
    </xf>
    <xf numFmtId="0" fontId="9" fillId="9" borderId="9" xfId="1" applyFont="1" applyFill="1" applyBorder="1" applyAlignment="1" applyProtection="1">
      <alignment horizontal="center" vertical="center" wrapText="1"/>
    </xf>
    <xf numFmtId="0" fontId="9" fillId="9" borderId="1" xfId="1" applyFont="1" applyFill="1" applyBorder="1" applyAlignment="1" applyProtection="1">
      <alignment horizontal="center" vertical="center" wrapText="1"/>
    </xf>
    <xf numFmtId="0" fontId="9" fillId="9" borderId="14" xfId="1" applyFont="1" applyFill="1" applyBorder="1" applyAlignment="1" applyProtection="1">
      <alignment horizontal="center" vertical="center" wrapText="1"/>
    </xf>
    <xf numFmtId="0" fontId="30" fillId="9" borderId="8" xfId="0" applyFont="1" applyFill="1" applyBorder="1" applyAlignment="1" applyProtection="1">
      <alignment horizontal="center" vertical="center" wrapText="1"/>
    </xf>
    <xf numFmtId="0" fontId="30" fillId="9" borderId="10" xfId="0" applyFont="1" applyFill="1" applyBorder="1" applyAlignment="1" applyProtection="1">
      <alignment horizontal="center" vertical="center" wrapText="1"/>
    </xf>
    <xf numFmtId="0" fontId="30" fillId="9" borderId="11" xfId="0" applyFont="1" applyFill="1" applyBorder="1" applyAlignment="1" applyProtection="1">
      <alignment horizontal="center" vertical="center" wrapText="1"/>
    </xf>
    <xf numFmtId="0" fontId="30" fillId="9" borderId="12"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9" borderId="15" xfId="0" applyFont="1" applyFill="1" applyBorder="1" applyAlignment="1" applyProtection="1">
      <alignment horizontal="center" vertical="center" wrapText="1"/>
    </xf>
    <xf numFmtId="0" fontId="30" fillId="9" borderId="44" xfId="0" applyFont="1" applyFill="1" applyBorder="1" applyAlignment="1" applyProtection="1">
      <alignment horizontal="center" vertical="center" wrapText="1"/>
    </xf>
    <xf numFmtId="0" fontId="30" fillId="9" borderId="17" xfId="0" applyFont="1" applyFill="1" applyBorder="1" applyAlignment="1" applyProtection="1">
      <alignment horizontal="center" vertical="center" wrapText="1"/>
    </xf>
    <xf numFmtId="0" fontId="9" fillId="9" borderId="5" xfId="0" applyFont="1" applyFill="1" applyBorder="1" applyAlignment="1" applyProtection="1">
      <alignment horizontal="center" vertical="center" wrapText="1"/>
    </xf>
    <xf numFmtId="0" fontId="9" fillId="9" borderId="7" xfId="0" applyFont="1" applyFill="1" applyBorder="1" applyAlignment="1" applyProtection="1">
      <alignment horizontal="center" vertical="center" wrapText="1"/>
    </xf>
    <xf numFmtId="0" fontId="9" fillId="9" borderId="42" xfId="0" applyFont="1" applyFill="1" applyBorder="1" applyAlignment="1" applyProtection="1">
      <alignment horizontal="center" vertical="center" wrapText="1"/>
    </xf>
    <xf numFmtId="0" fontId="9" fillId="9" borderId="55" xfId="0" applyFont="1" applyFill="1" applyBorder="1" applyAlignment="1" applyProtection="1">
      <alignment horizontal="center" vertical="center" wrapText="1"/>
    </xf>
    <xf numFmtId="0" fontId="9" fillId="9" borderId="36" xfId="0" applyFont="1" applyFill="1" applyBorder="1" applyAlignment="1" applyProtection="1">
      <alignment horizontal="center" vertical="center" wrapText="1"/>
    </xf>
    <xf numFmtId="0" fontId="30" fillId="9" borderId="4" xfId="0" applyFont="1" applyFill="1" applyBorder="1" applyAlignment="1" applyProtection="1">
      <alignment horizontal="center" vertical="center" wrapText="1"/>
    </xf>
    <xf numFmtId="0" fontId="30" fillId="9" borderId="20" xfId="0" applyFont="1" applyFill="1" applyBorder="1" applyAlignment="1" applyProtection="1">
      <alignment horizontal="center" vertical="center" wrapText="1"/>
    </xf>
    <xf numFmtId="0" fontId="30" fillId="9" borderId="76" xfId="0" applyFont="1" applyFill="1" applyBorder="1" applyAlignment="1" applyProtection="1">
      <alignment horizontal="center" vertical="center" wrapText="1"/>
    </xf>
    <xf numFmtId="0" fontId="30" fillId="9" borderId="56" xfId="0" applyFont="1" applyFill="1" applyBorder="1" applyAlignment="1" applyProtection="1">
      <alignment horizontal="center" vertical="center" wrapText="1"/>
    </xf>
    <xf numFmtId="0" fontId="30" fillId="9" borderId="28" xfId="0" applyFont="1" applyFill="1" applyBorder="1" applyAlignment="1" applyProtection="1">
      <alignment horizontal="center" vertical="center" wrapText="1"/>
    </xf>
    <xf numFmtId="0" fontId="30" fillId="9" borderId="30" xfId="0" applyFont="1" applyFill="1" applyBorder="1" applyAlignment="1" applyProtection="1">
      <alignment horizontal="center" vertical="center" wrapText="1"/>
    </xf>
    <xf numFmtId="0" fontId="9" fillId="9" borderId="37" xfId="1" applyFont="1" applyFill="1" applyBorder="1" applyAlignment="1" applyProtection="1">
      <alignment horizontal="center" vertical="center" textRotation="90" wrapText="1"/>
    </xf>
    <xf numFmtId="0" fontId="9" fillId="9" borderId="16" xfId="1" applyFont="1" applyFill="1" applyBorder="1" applyAlignment="1" applyProtection="1">
      <alignment horizontal="center" vertical="center" textRotation="90" wrapText="1"/>
    </xf>
    <xf numFmtId="0" fontId="9" fillId="9" borderId="43" xfId="1" applyFont="1" applyFill="1" applyBorder="1" applyAlignment="1" applyProtection="1">
      <alignment horizontal="center" vertical="center" textRotation="90" wrapText="1"/>
    </xf>
    <xf numFmtId="0" fontId="9" fillId="9" borderId="52" xfId="1" applyFont="1" applyFill="1" applyBorder="1" applyAlignment="1" applyProtection="1">
      <alignment horizontal="center" vertical="center" textRotation="90" wrapText="1"/>
    </xf>
    <xf numFmtId="0" fontId="9" fillId="9" borderId="49" xfId="1" applyFont="1" applyFill="1" applyBorder="1" applyAlignment="1" applyProtection="1">
      <alignment horizontal="center" vertical="center" textRotation="90" wrapText="1"/>
    </xf>
    <xf numFmtId="0" fontId="9" fillId="9" borderId="74" xfId="1" applyFont="1" applyFill="1" applyBorder="1" applyAlignment="1" applyProtection="1">
      <alignment horizontal="center" vertical="center" textRotation="90" wrapText="1"/>
    </xf>
    <xf numFmtId="0" fontId="9" fillId="9" borderId="37" xfId="1" applyFont="1" applyFill="1" applyBorder="1" applyAlignment="1" applyProtection="1">
      <alignment horizontal="center" vertical="center" wrapText="1"/>
    </xf>
    <xf numFmtId="0" fontId="9" fillId="9" borderId="16" xfId="1" applyFont="1" applyFill="1" applyBorder="1" applyAlignment="1" applyProtection="1">
      <alignment horizontal="center" vertical="center" wrapText="1"/>
    </xf>
    <xf numFmtId="0" fontId="9" fillId="9" borderId="43" xfId="1"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46"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45" xfId="0" applyFont="1" applyFill="1" applyBorder="1" applyAlignment="1" applyProtection="1">
      <alignment horizontal="center" vertical="center" wrapText="1"/>
    </xf>
    <xf numFmtId="0" fontId="9" fillId="9" borderId="12" xfId="0" applyFont="1" applyFill="1" applyBorder="1" applyAlignment="1" applyProtection="1">
      <alignment horizontal="center" vertical="center" wrapText="1"/>
    </xf>
    <xf numFmtId="0" fontId="9" fillId="9" borderId="15" xfId="0" applyFont="1" applyFill="1" applyBorder="1" applyAlignment="1" applyProtection="1">
      <alignment horizontal="center" vertical="center" wrapText="1"/>
    </xf>
    <xf numFmtId="0" fontId="6" fillId="0" borderId="0" xfId="1" applyFont="1" applyBorder="1" applyAlignment="1" applyProtection="1">
      <alignment horizontal="left" vertical="center" wrapText="1"/>
      <protection locked="0"/>
    </xf>
    <xf numFmtId="0" fontId="8" fillId="10" borderId="8" xfId="1" applyFont="1" applyFill="1" applyBorder="1" applyAlignment="1">
      <alignment horizontal="center" vertical="center" wrapText="1"/>
    </xf>
    <xf numFmtId="0" fontId="8" fillId="10" borderId="13" xfId="1" applyFont="1" applyFill="1" applyBorder="1" applyAlignment="1">
      <alignment horizontal="center" vertical="center" wrapText="1"/>
    </xf>
    <xf numFmtId="0" fontId="8" fillId="10" borderId="10" xfId="1" applyFont="1" applyFill="1" applyBorder="1" applyAlignment="1">
      <alignment horizontal="center" vertical="center" wrapText="1"/>
    </xf>
    <xf numFmtId="0" fontId="8" fillId="10" borderId="15" xfId="1" applyFont="1" applyFill="1" applyBorder="1" applyAlignment="1">
      <alignment horizontal="center" vertical="center" wrapText="1"/>
    </xf>
    <xf numFmtId="0" fontId="6" fillId="10" borderId="60" xfId="1" applyFont="1" applyFill="1" applyBorder="1" applyAlignment="1">
      <alignment horizontal="center" vertical="center" wrapText="1"/>
    </xf>
    <xf numFmtId="0" fontId="6" fillId="10" borderId="67" xfId="1" applyFont="1" applyFill="1" applyBorder="1" applyAlignment="1">
      <alignment horizontal="center" vertical="center" wrapText="1"/>
    </xf>
    <xf numFmtId="2" fontId="30" fillId="10" borderId="1" xfId="2" applyNumberFormat="1" applyFont="1" applyFill="1" applyBorder="1" applyAlignment="1" applyProtection="1">
      <alignment horizontal="center" vertical="center" wrapText="1"/>
      <protection locked="0"/>
    </xf>
    <xf numFmtId="2" fontId="30" fillId="10" borderId="9" xfId="2" applyNumberFormat="1" applyFont="1" applyFill="1" applyBorder="1" applyAlignment="1" applyProtection="1">
      <alignment horizontal="center" vertical="center" wrapText="1"/>
      <protection locked="0"/>
    </xf>
    <xf numFmtId="2" fontId="30" fillId="10" borderId="14" xfId="2" applyNumberFormat="1" applyFont="1" applyFill="1" applyBorder="1" applyAlignment="1" applyProtection="1">
      <alignment horizontal="center" vertical="center" wrapText="1"/>
      <protection locked="0"/>
    </xf>
    <xf numFmtId="0" fontId="8" fillId="10" borderId="9" xfId="1" applyFont="1" applyFill="1" applyBorder="1" applyAlignment="1">
      <alignment horizontal="center" vertical="center" wrapText="1"/>
    </xf>
    <xf numFmtId="0" fontId="8" fillId="10" borderId="14" xfId="1" applyFont="1" applyFill="1" applyBorder="1" applyAlignment="1">
      <alignment horizontal="center" vertical="center" wrapText="1"/>
    </xf>
    <xf numFmtId="0" fontId="8" fillId="10" borderId="55" xfId="1" applyFont="1" applyFill="1" applyBorder="1" applyAlignment="1">
      <alignment horizontal="center" vertical="center" wrapText="1"/>
    </xf>
    <xf numFmtId="0" fontId="8" fillId="10" borderId="76" xfId="1" applyFont="1" applyFill="1" applyBorder="1" applyAlignment="1">
      <alignment horizontal="center" vertical="center" wrapText="1"/>
    </xf>
    <xf numFmtId="1" fontId="8" fillId="10" borderId="9" xfId="1" applyNumberFormat="1" applyFont="1" applyFill="1" applyBorder="1" applyAlignment="1">
      <alignment horizontal="center" vertical="center" wrapText="1"/>
    </xf>
    <xf numFmtId="1" fontId="8" fillId="10" borderId="14" xfId="1" applyNumberFormat="1" applyFont="1" applyFill="1" applyBorder="1" applyAlignment="1">
      <alignment horizontal="center" vertical="center" wrapText="1"/>
    </xf>
    <xf numFmtId="2" fontId="30" fillId="10" borderId="9" xfId="2" applyNumberFormat="1" applyFont="1" applyFill="1" applyBorder="1" applyAlignment="1" applyProtection="1">
      <alignment horizontal="center" vertical="center" wrapText="1"/>
    </xf>
    <xf numFmtId="2" fontId="30" fillId="10" borderId="14" xfId="2" applyNumberFormat="1" applyFont="1" applyFill="1" applyBorder="1" applyAlignment="1" applyProtection="1">
      <alignment horizontal="center" vertical="center" wrapText="1"/>
    </xf>
    <xf numFmtId="0" fontId="9" fillId="9" borderId="50" xfId="0" applyFont="1" applyFill="1" applyBorder="1" applyAlignment="1" applyProtection="1">
      <alignment horizontal="center" vertical="center" wrapText="1"/>
    </xf>
    <xf numFmtId="0" fontId="9" fillId="9" borderId="67" xfId="0" applyFont="1" applyFill="1" applyBorder="1" applyAlignment="1" applyProtection="1">
      <alignment horizontal="center" vertical="center" wrapText="1"/>
    </xf>
    <xf numFmtId="0" fontId="9" fillId="9" borderId="6" xfId="1" applyFont="1" applyFill="1" applyBorder="1" applyAlignment="1" applyProtection="1">
      <alignment horizontal="center" vertical="center" wrapText="1"/>
    </xf>
    <xf numFmtId="0" fontId="9" fillId="9" borderId="19" xfId="1" applyFont="1" applyFill="1" applyBorder="1" applyAlignment="1" applyProtection="1">
      <alignment horizontal="center" vertical="center" wrapText="1"/>
    </xf>
    <xf numFmtId="0" fontId="9" fillId="9" borderId="46" xfId="1" applyFont="1" applyFill="1" applyBorder="1" applyAlignment="1" applyProtection="1">
      <alignment horizontal="center" vertical="center" wrapText="1"/>
    </xf>
    <xf numFmtId="0" fontId="9" fillId="9" borderId="59" xfId="1" applyFont="1" applyFill="1" applyBorder="1" applyAlignment="1" applyProtection="1">
      <alignment horizontal="center" vertical="center" wrapText="1"/>
    </xf>
    <xf numFmtId="0" fontId="9" fillId="9" borderId="35" xfId="1" applyFont="1" applyFill="1" applyBorder="1" applyAlignment="1" applyProtection="1">
      <alignment horizontal="center" vertical="center" wrapText="1"/>
    </xf>
    <xf numFmtId="0" fontId="9" fillId="9" borderId="34" xfId="1" applyFont="1" applyFill="1" applyBorder="1" applyAlignment="1" applyProtection="1">
      <alignment horizontal="center" vertical="center" wrapText="1"/>
    </xf>
    <xf numFmtId="0" fontId="9" fillId="9" borderId="33" xfId="1" applyFont="1" applyFill="1" applyBorder="1" applyAlignment="1" applyProtection="1">
      <alignment horizontal="center" vertical="center" wrapText="1"/>
    </xf>
    <xf numFmtId="0" fontId="6" fillId="10" borderId="10" xfId="1" applyFont="1" applyFill="1" applyBorder="1" applyAlignment="1" applyProtection="1">
      <alignment horizontal="center" vertical="center" wrapText="1"/>
      <protection locked="0"/>
    </xf>
    <xf numFmtId="0" fontId="6" fillId="10" borderId="9" xfId="1" applyFont="1" applyFill="1" applyBorder="1" applyAlignment="1" applyProtection="1">
      <alignment horizontal="center" vertical="center" wrapText="1"/>
      <protection locked="0"/>
    </xf>
    <xf numFmtId="0" fontId="6" fillId="10" borderId="14" xfId="1" applyFont="1" applyFill="1" applyBorder="1" applyAlignment="1" applyProtection="1">
      <alignment horizontal="center" vertical="center" wrapText="1"/>
      <protection locked="0"/>
    </xf>
    <xf numFmtId="0" fontId="6" fillId="10" borderId="64" xfId="1" applyFont="1" applyFill="1" applyBorder="1" applyAlignment="1" applyProtection="1">
      <alignment horizontal="center" vertical="center" wrapText="1"/>
      <protection locked="0"/>
    </xf>
    <xf numFmtId="0" fontId="6" fillId="10" borderId="45" xfId="1" applyFont="1" applyFill="1" applyBorder="1" applyAlignment="1" applyProtection="1">
      <alignment horizontal="center" vertical="center" wrapText="1"/>
      <protection locked="0"/>
    </xf>
    <xf numFmtId="0" fontId="6" fillId="10" borderId="55" xfId="1" applyFont="1" applyFill="1" applyBorder="1" applyAlignment="1">
      <alignment horizontal="center" vertical="center" wrapText="1"/>
    </xf>
    <xf numFmtId="0" fontId="6" fillId="10" borderId="76" xfId="1" applyFont="1" applyFill="1" applyBorder="1" applyAlignment="1">
      <alignment horizontal="center" vertical="center" wrapText="1"/>
    </xf>
    <xf numFmtId="0" fontId="9" fillId="9" borderId="44" xfId="1" applyFont="1" applyFill="1" applyBorder="1" applyAlignment="1" applyProtection="1">
      <alignment horizontal="center" vertical="center" wrapText="1"/>
    </xf>
    <xf numFmtId="0" fontId="9" fillId="9" borderId="38" xfId="1" applyFont="1" applyFill="1" applyBorder="1" applyAlignment="1" applyProtection="1">
      <alignment horizontal="center" vertical="center" wrapText="1"/>
    </xf>
    <xf numFmtId="0" fontId="9" fillId="9" borderId="0" xfId="1" applyFont="1" applyFill="1" applyBorder="1" applyAlignment="1" applyProtection="1">
      <alignment horizontal="center" vertical="center" wrapText="1"/>
    </xf>
    <xf numFmtId="0" fontId="9" fillId="9" borderId="29"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wrapText="1"/>
    </xf>
    <xf numFmtId="0" fontId="9" fillId="9" borderId="57" xfId="1" applyFont="1" applyFill="1" applyBorder="1" applyAlignment="1" applyProtection="1">
      <alignment horizontal="center" vertical="center" wrapText="1"/>
    </xf>
    <xf numFmtId="0" fontId="9" fillId="9" borderId="58" xfId="1" applyFont="1" applyFill="1" applyBorder="1" applyAlignment="1" applyProtection="1">
      <alignment horizontal="center" vertical="center" wrapText="1"/>
    </xf>
    <xf numFmtId="0" fontId="9" fillId="9" borderId="52" xfId="1" applyFont="1" applyFill="1" applyBorder="1" applyAlignment="1" applyProtection="1">
      <alignment horizontal="center" vertical="center" wrapText="1"/>
    </xf>
    <xf numFmtId="0" fontId="9" fillId="9" borderId="49" xfId="1" applyFont="1" applyFill="1" applyBorder="1" applyAlignment="1" applyProtection="1">
      <alignment horizontal="center" vertical="center" wrapText="1"/>
    </xf>
    <xf numFmtId="0" fontId="9" fillId="9" borderId="74" xfId="1" applyFont="1" applyFill="1" applyBorder="1" applyAlignment="1" applyProtection="1">
      <alignment horizontal="center" vertical="center" wrapText="1"/>
    </xf>
    <xf numFmtId="0" fontId="9" fillId="9" borderId="51" xfId="1" applyFont="1" applyFill="1" applyBorder="1" applyAlignment="1" applyProtection="1">
      <alignment horizontal="center" vertical="center" wrapText="1"/>
    </xf>
    <xf numFmtId="0" fontId="18" fillId="9" borderId="66" xfId="1" applyFont="1" applyFill="1" applyBorder="1" applyAlignment="1" applyProtection="1">
      <alignment horizontal="center" vertical="center" wrapText="1"/>
    </xf>
    <xf numFmtId="0" fontId="18" fillId="9" borderId="23" xfId="1" applyFont="1" applyFill="1" applyBorder="1" applyAlignment="1" applyProtection="1">
      <alignment horizontal="center" vertical="center" wrapText="1"/>
    </xf>
    <xf numFmtId="0" fontId="18" fillId="9" borderId="73" xfId="1" applyFont="1" applyFill="1" applyBorder="1" applyAlignment="1" applyProtection="1">
      <alignment horizontal="center" vertical="center" wrapText="1"/>
    </xf>
    <xf numFmtId="0" fontId="18" fillId="9" borderId="52" xfId="1" applyFont="1" applyFill="1" applyBorder="1" applyAlignment="1" applyProtection="1">
      <alignment horizontal="center" vertical="center" wrapText="1"/>
    </xf>
    <xf numFmtId="0" fontId="18" fillId="9" borderId="49" xfId="1" applyFont="1" applyFill="1" applyBorder="1" applyAlignment="1" applyProtection="1">
      <alignment horizontal="center" vertical="center" wrapText="1"/>
    </xf>
    <xf numFmtId="0" fontId="18" fillId="9" borderId="74" xfId="1" applyFont="1" applyFill="1" applyBorder="1" applyAlignment="1" applyProtection="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9"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0" fillId="6" borderId="37"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9" fillId="9" borderId="64" xfId="1" applyFont="1" applyFill="1" applyBorder="1" applyAlignment="1">
      <alignment horizontal="center" vertical="center" wrapText="1"/>
    </xf>
    <xf numFmtId="0" fontId="9" fillId="9" borderId="11" xfId="1" applyFont="1" applyFill="1" applyBorder="1" applyAlignment="1" applyProtection="1">
      <alignment horizontal="center" vertical="center" wrapText="1"/>
    </xf>
    <xf numFmtId="0" fontId="9" fillId="9" borderId="13" xfId="1" applyFont="1" applyFill="1" applyBorder="1" applyAlignment="1" applyProtection="1">
      <alignment horizontal="center" vertical="center" wrapText="1"/>
    </xf>
    <xf numFmtId="0" fontId="9" fillId="9" borderId="12" xfId="1" applyFont="1" applyFill="1" applyBorder="1" applyAlignment="1" applyProtection="1">
      <alignment horizontal="center" vertical="center" wrapText="1"/>
    </xf>
    <xf numFmtId="0" fontId="9" fillId="9" borderId="15" xfId="1" applyFont="1" applyFill="1" applyBorder="1" applyAlignment="1" applyProtection="1">
      <alignment horizontal="center" vertical="center" wrapText="1"/>
    </xf>
    <xf numFmtId="0" fontId="9" fillId="9" borderId="21" xfId="1" applyFont="1" applyFill="1" applyBorder="1" applyAlignment="1" applyProtection="1">
      <alignment horizontal="center" vertical="center" textRotation="90" wrapText="1"/>
    </xf>
    <xf numFmtId="0" fontId="9" fillId="9" borderId="45" xfId="1" applyFont="1" applyFill="1" applyBorder="1" applyAlignment="1" applyProtection="1">
      <alignment horizontal="center" vertical="center" textRotation="90" wrapText="1"/>
    </xf>
    <xf numFmtId="2" fontId="9" fillId="9" borderId="47" xfId="2" applyNumberFormat="1" applyFont="1" applyFill="1" applyBorder="1" applyAlignment="1" applyProtection="1">
      <alignment horizontal="center" vertical="center" wrapText="1"/>
    </xf>
    <xf numFmtId="2" fontId="9" fillId="9" borderId="16" xfId="2" applyNumberFormat="1" applyFont="1" applyFill="1" applyBorder="1" applyAlignment="1" applyProtection="1">
      <alignment horizontal="center" vertical="center" wrapText="1"/>
    </xf>
    <xf numFmtId="2" fontId="9" fillId="9" borderId="43" xfId="2" applyNumberFormat="1" applyFont="1" applyFill="1" applyBorder="1" applyAlignment="1" applyProtection="1">
      <alignment horizontal="center" vertical="center" wrapText="1"/>
    </xf>
    <xf numFmtId="0" fontId="30" fillId="9" borderId="39" xfId="1" applyFont="1" applyFill="1" applyBorder="1" applyAlignment="1" applyProtection="1">
      <alignment horizontal="center" vertical="center" wrapText="1"/>
    </xf>
    <xf numFmtId="0" fontId="30" fillId="9" borderId="44" xfId="1" applyFont="1" applyFill="1" applyBorder="1" applyAlignment="1" applyProtection="1">
      <alignment horizontal="center" vertical="center" wrapText="1"/>
    </xf>
    <xf numFmtId="0" fontId="30" fillId="9" borderId="30" xfId="1" applyFont="1" applyFill="1" applyBorder="1" applyAlignment="1" applyProtection="1">
      <alignment horizontal="center" vertical="center" wrapText="1"/>
    </xf>
    <xf numFmtId="0" fontId="30" fillId="9" borderId="17" xfId="1" applyFont="1" applyFill="1" applyBorder="1" applyAlignment="1" applyProtection="1">
      <alignment horizontal="center" vertical="center" wrapText="1"/>
    </xf>
    <xf numFmtId="0" fontId="30" fillId="9" borderId="7" xfId="0" applyFont="1" applyFill="1" applyBorder="1" applyAlignment="1" applyProtection="1">
      <alignment horizontal="center" vertical="center" wrapText="1"/>
    </xf>
    <xf numFmtId="0" fontId="30" fillId="9" borderId="1" xfId="0" applyFont="1" applyFill="1" applyBorder="1" applyAlignment="1" applyProtection="1">
      <alignment horizontal="center" vertical="center" wrapText="1"/>
    </xf>
    <xf numFmtId="0" fontId="30" fillId="9" borderId="14" xfId="0" applyFont="1" applyFill="1" applyBorder="1" applyAlignment="1" applyProtection="1">
      <alignment horizontal="center" vertical="center" wrapText="1"/>
    </xf>
    <xf numFmtId="0" fontId="18" fillId="9" borderId="37"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9" fillId="7" borderId="37" xfId="1" applyFont="1" applyFill="1" applyBorder="1" applyAlignment="1" applyProtection="1">
      <alignment horizontal="center" vertical="center" wrapText="1"/>
    </xf>
    <xf numFmtId="0" fontId="9" fillId="7" borderId="52" xfId="1" applyFont="1" applyFill="1" applyBorder="1" applyAlignment="1" applyProtection="1">
      <alignment horizontal="center" vertical="center" wrapText="1"/>
    </xf>
    <xf numFmtId="0" fontId="9" fillId="9" borderId="1" xfId="1" applyFont="1" applyFill="1" applyBorder="1" applyAlignment="1" applyProtection="1">
      <alignment horizontal="center" vertical="center" textRotation="90" wrapText="1"/>
    </xf>
    <xf numFmtId="0" fontId="9" fillId="9" borderId="14" xfId="1" applyFont="1" applyFill="1" applyBorder="1" applyAlignment="1" applyProtection="1">
      <alignment horizontal="center" vertical="center" textRotation="90"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 xfId="1" applyFont="1" applyBorder="1" applyAlignment="1">
      <alignment horizontal="left" vertical="center" wrapText="1"/>
    </xf>
    <xf numFmtId="0" fontId="3" fillId="0" borderId="12" xfId="1" applyFont="1" applyBorder="1" applyAlignment="1">
      <alignment horizontal="left" vertical="center" wrapText="1"/>
    </xf>
    <xf numFmtId="0" fontId="9" fillId="9" borderId="2" xfId="0" applyFont="1" applyFill="1" applyBorder="1" applyAlignment="1" applyProtection="1">
      <alignment horizontal="center" vertical="center" wrapText="1"/>
    </xf>
    <xf numFmtId="0" fontId="9" fillId="9" borderId="23" xfId="0" applyFont="1" applyFill="1" applyBorder="1" applyAlignment="1" applyProtection="1">
      <alignment horizontal="center" vertical="center" wrapText="1"/>
    </xf>
    <xf numFmtId="0" fontId="9" fillId="9" borderId="73" xfId="0" applyFont="1" applyFill="1" applyBorder="1" applyAlignment="1" applyProtection="1">
      <alignment horizontal="center" vertical="center" wrapText="1"/>
    </xf>
    <xf numFmtId="0" fontId="12" fillId="0" borderId="47" xfId="1" applyFont="1" applyBorder="1" applyAlignment="1">
      <alignment horizontal="left" vertical="center" wrapText="1"/>
    </xf>
    <xf numFmtId="0" fontId="12" fillId="0" borderId="6" xfId="1" applyFont="1" applyBorder="1" applyAlignment="1">
      <alignment horizontal="left" vertical="center" wrapText="1"/>
    </xf>
    <xf numFmtId="0" fontId="12" fillId="0" borderId="48" xfId="1" applyFont="1" applyBorder="1" applyAlignment="1">
      <alignment horizontal="left" vertical="center" wrapText="1"/>
    </xf>
    <xf numFmtId="0" fontId="9" fillId="9" borderId="10" xfId="1" applyFont="1" applyFill="1" applyBorder="1" applyAlignment="1" applyProtection="1">
      <alignment horizontal="center" vertical="center" wrapText="1"/>
    </xf>
    <xf numFmtId="0" fontId="9" fillId="9" borderId="39" xfId="1" applyFont="1" applyFill="1" applyBorder="1" applyAlignment="1" applyProtection="1">
      <alignment horizontal="center" vertical="center" wrapText="1"/>
    </xf>
    <xf numFmtId="0" fontId="30" fillId="9" borderId="39" xfId="0" applyFont="1" applyFill="1" applyBorder="1" applyAlignment="1" applyProtection="1">
      <alignment horizontal="center" vertical="center" wrapText="1"/>
    </xf>
    <xf numFmtId="0" fontId="30" fillId="9" borderId="38" xfId="0" applyFont="1" applyFill="1" applyBorder="1" applyAlignment="1" applyProtection="1">
      <alignment horizontal="center" vertical="center" wrapText="1"/>
    </xf>
    <xf numFmtId="0" fontId="30" fillId="9" borderId="29" xfId="0" applyFont="1" applyFill="1" applyBorder="1" applyAlignment="1" applyProtection="1">
      <alignment horizontal="center" vertical="center" wrapText="1"/>
    </xf>
    <xf numFmtId="0" fontId="30" fillId="9" borderId="40" xfId="0" applyFont="1" applyFill="1" applyBorder="1" applyAlignment="1" applyProtection="1">
      <alignment horizontal="center" vertical="center" wrapText="1"/>
    </xf>
    <xf numFmtId="0" fontId="30" fillId="9" borderId="41" xfId="0" applyFont="1" applyFill="1" applyBorder="1" applyAlignment="1" applyProtection="1">
      <alignment horizontal="center" vertical="center" wrapText="1"/>
    </xf>
    <xf numFmtId="0" fontId="30" fillId="9" borderId="42" xfId="0" applyFont="1" applyFill="1" applyBorder="1" applyAlignment="1" applyProtection="1">
      <alignment horizontal="center" vertical="center" wrapText="1"/>
    </xf>
    <xf numFmtId="0" fontId="30" fillId="9" borderId="0" xfId="0" applyFont="1" applyFill="1" applyBorder="1" applyAlignment="1" applyProtection="1">
      <alignment horizontal="center" vertical="center" wrapText="1"/>
    </xf>
    <xf numFmtId="0" fontId="30" fillId="9" borderId="16" xfId="0" applyFont="1" applyFill="1" applyBorder="1" applyAlignment="1" applyProtection="1">
      <alignment horizontal="center" vertical="center" wrapText="1"/>
    </xf>
    <xf numFmtId="0" fontId="30" fillId="9" borderId="43" xfId="0" applyFont="1" applyFill="1" applyBorder="1" applyAlignment="1" applyProtection="1">
      <alignment horizontal="center" vertical="center" wrapText="1"/>
    </xf>
    <xf numFmtId="0" fontId="9" fillId="9" borderId="37"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9" borderId="43" xfId="0" applyFont="1" applyFill="1" applyBorder="1" applyAlignment="1" applyProtection="1">
      <alignment horizontal="center" vertical="center" wrapText="1"/>
    </xf>
    <xf numFmtId="0" fontId="30" fillId="9" borderId="48" xfId="0" applyFont="1" applyFill="1" applyBorder="1" applyAlignment="1" applyProtection="1">
      <alignment horizontal="center" vertical="center" wrapText="1"/>
    </xf>
    <xf numFmtId="0" fontId="30" fillId="9" borderId="49" xfId="0" applyFont="1" applyFill="1" applyBorder="1" applyAlignment="1" applyProtection="1">
      <alignment horizontal="center" vertical="center" wrapText="1"/>
    </xf>
    <xf numFmtId="0" fontId="30" fillId="9" borderId="74" xfId="0" applyFont="1" applyFill="1" applyBorder="1" applyAlignment="1" applyProtection="1">
      <alignment horizontal="center" vertical="center" wrapText="1"/>
    </xf>
    <xf numFmtId="0" fontId="6" fillId="10" borderId="1" xfId="1" applyFont="1" applyFill="1" applyBorder="1" applyAlignment="1" applyProtection="1">
      <alignment horizontal="center" vertical="center" wrapText="1"/>
      <protection locked="0"/>
    </xf>
    <xf numFmtId="14" fontId="0" fillId="10" borderId="51" xfId="0" applyNumberFormat="1" applyFill="1" applyBorder="1" applyAlignment="1">
      <alignment horizontal="center" vertical="center" wrapText="1"/>
    </xf>
    <xf numFmtId="14" fontId="6" fillId="10" borderId="9" xfId="1" applyNumberFormat="1" applyFont="1" applyFill="1" applyBorder="1" applyAlignment="1" applyProtection="1">
      <alignment horizontal="center" vertical="center" wrapText="1"/>
      <protection locked="0"/>
    </xf>
    <xf numFmtId="0" fontId="6" fillId="10" borderId="74" xfId="1" applyFont="1" applyFill="1" applyBorder="1" applyAlignment="1" applyProtection="1">
      <alignment horizontal="center" vertical="center" wrapText="1"/>
      <protection locked="0"/>
    </xf>
    <xf numFmtId="0" fontId="6" fillId="10" borderId="37" xfId="1" applyFont="1" applyFill="1" applyBorder="1" applyAlignment="1" applyProtection="1">
      <alignment horizontal="center" vertical="top" wrapText="1"/>
      <protection locked="0"/>
    </xf>
    <xf numFmtId="0" fontId="6" fillId="10" borderId="43" xfId="1" applyFont="1" applyFill="1" applyBorder="1" applyAlignment="1" applyProtection="1">
      <alignment horizontal="center" vertical="top" wrapText="1"/>
      <protection locked="0"/>
    </xf>
    <xf numFmtId="0" fontId="6" fillId="10" borderId="37" xfId="1" applyFont="1" applyFill="1" applyBorder="1" applyAlignment="1" applyProtection="1">
      <alignment horizontal="left" vertical="top" wrapText="1"/>
      <protection locked="0"/>
    </xf>
    <xf numFmtId="0" fontId="6" fillId="10" borderId="43" xfId="1" applyFont="1" applyFill="1" applyBorder="1" applyAlignment="1" applyProtection="1">
      <alignment horizontal="left" vertical="top" wrapText="1"/>
      <protection locked="0"/>
    </xf>
    <xf numFmtId="0" fontId="6" fillId="10" borderId="49" xfId="1" applyFont="1" applyFill="1" applyBorder="1" applyAlignment="1" applyProtection="1">
      <alignment horizontal="center" vertical="center" wrapText="1"/>
      <protection locked="0"/>
    </xf>
    <xf numFmtId="0" fontId="6" fillId="10" borderId="21" xfId="1" applyFont="1" applyFill="1" applyBorder="1" applyAlignment="1" applyProtection="1">
      <alignment horizontal="center" vertical="center" wrapText="1"/>
      <protection locked="0"/>
    </xf>
    <xf numFmtId="0" fontId="6" fillId="10" borderId="20" xfId="1" applyFont="1" applyFill="1" applyBorder="1" applyAlignment="1">
      <alignment horizontal="center" vertical="center" wrapText="1"/>
    </xf>
    <xf numFmtId="1" fontId="8" fillId="10" borderId="1" xfId="1" applyNumberFormat="1" applyFont="1" applyFill="1" applyBorder="1" applyAlignment="1">
      <alignment horizontal="center" vertical="center" wrapText="1"/>
    </xf>
    <xf numFmtId="2" fontId="30" fillId="10" borderId="1" xfId="2" applyNumberFormat="1" applyFont="1" applyFill="1" applyBorder="1" applyAlignment="1" applyProtection="1">
      <alignment horizontal="center" vertical="center" wrapText="1"/>
    </xf>
    <xf numFmtId="0" fontId="8" fillId="10" borderId="1" xfId="1" applyFont="1" applyFill="1" applyBorder="1" applyAlignment="1">
      <alignment horizontal="center" vertical="center" wrapText="1"/>
    </xf>
    <xf numFmtId="0" fontId="8" fillId="10" borderId="20" xfId="1" applyFont="1" applyFill="1" applyBorder="1" applyAlignment="1">
      <alignment horizontal="center" vertical="center" wrapText="1"/>
    </xf>
    <xf numFmtId="0" fontId="6" fillId="10" borderId="54" xfId="1" applyFont="1" applyFill="1" applyBorder="1" applyAlignment="1" applyProtection="1">
      <alignment horizontal="center" vertical="top" wrapText="1"/>
      <protection locked="0"/>
    </xf>
    <xf numFmtId="0" fontId="8" fillId="10" borderId="11" xfId="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6" fillId="10" borderId="50" xfId="1" applyFont="1" applyFill="1" applyBorder="1" applyAlignment="1">
      <alignment horizontal="center" vertical="center" wrapText="1"/>
    </xf>
    <xf numFmtId="0" fontId="6" fillId="0" borderId="51" xfId="1" applyFont="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6" fillId="0" borderId="52" xfId="1" applyFont="1" applyBorder="1" applyAlignment="1" applyProtection="1">
      <alignment horizontal="center" vertical="center" wrapText="1"/>
      <protection locked="0"/>
    </xf>
    <xf numFmtId="0" fontId="6" fillId="0" borderId="49" xfId="1" applyFont="1" applyBorder="1" applyAlignment="1" applyProtection="1">
      <alignment horizontal="center" vertical="center" wrapText="1"/>
      <protection locked="0"/>
    </xf>
    <xf numFmtId="0" fontId="6" fillId="0" borderId="8"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protection locked="0"/>
    </xf>
    <xf numFmtId="0" fontId="6" fillId="0" borderId="10"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21" xfId="1" applyFont="1" applyBorder="1" applyAlignment="1" applyProtection="1">
      <alignment horizontal="center" vertical="center" wrapText="1"/>
      <protection locked="0"/>
    </xf>
    <xf numFmtId="0" fontId="6" fillId="0" borderId="45" xfId="1" applyFont="1" applyBorder="1" applyAlignment="1" applyProtection="1">
      <alignment horizontal="center" vertical="center" wrapText="1"/>
      <protection locked="0"/>
    </xf>
    <xf numFmtId="0" fontId="6" fillId="0" borderId="55"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76" xfId="1" applyFont="1" applyBorder="1" applyAlignment="1">
      <alignment horizontal="center" vertical="center" wrapText="1"/>
    </xf>
    <xf numFmtId="1" fontId="8" fillId="16" borderId="9" xfId="1" applyNumberFormat="1" applyFont="1" applyFill="1" applyBorder="1" applyAlignment="1">
      <alignment horizontal="center" vertical="center" wrapText="1"/>
    </xf>
    <xf numFmtId="1" fontId="8" fillId="16" borderId="1" xfId="1" applyNumberFormat="1" applyFont="1" applyFill="1" applyBorder="1" applyAlignment="1">
      <alignment horizontal="center" vertical="center" wrapText="1"/>
    </xf>
    <xf numFmtId="1" fontId="8" fillId="16" borderId="14" xfId="1" applyNumberFormat="1" applyFont="1" applyFill="1" applyBorder="1" applyAlignment="1">
      <alignment horizontal="center" vertical="center" wrapText="1"/>
    </xf>
    <xf numFmtId="2" fontId="30" fillId="16" borderId="9" xfId="2" applyNumberFormat="1" applyFont="1" applyFill="1" applyBorder="1" applyAlignment="1" applyProtection="1">
      <alignment horizontal="center" vertical="center" wrapText="1"/>
    </xf>
    <xf numFmtId="2" fontId="30" fillId="16" borderId="1" xfId="2" applyNumberFormat="1" applyFont="1" applyFill="1" applyBorder="1" applyAlignment="1" applyProtection="1">
      <alignment horizontal="center" vertical="center" wrapText="1"/>
    </xf>
    <xf numFmtId="2" fontId="30" fillId="16" borderId="14" xfId="2" applyNumberFormat="1" applyFont="1" applyFill="1" applyBorder="1" applyAlignment="1" applyProtection="1">
      <alignment horizontal="center" vertical="center" wrapText="1"/>
    </xf>
    <xf numFmtId="2" fontId="30" fillId="0" borderId="1" xfId="2" applyNumberFormat="1" applyFont="1" applyFill="1" applyBorder="1" applyAlignment="1" applyProtection="1">
      <alignment horizontal="center" vertical="center" wrapText="1"/>
      <protection locked="0"/>
    </xf>
    <xf numFmtId="2" fontId="30" fillId="0" borderId="14" xfId="2" applyNumberFormat="1" applyFont="1" applyFill="1" applyBorder="1" applyAlignment="1" applyProtection="1">
      <alignment horizontal="center" vertical="center" wrapText="1"/>
      <protection locked="0"/>
    </xf>
    <xf numFmtId="0" fontId="8" fillId="16" borderId="9" xfId="1" applyFont="1" applyFill="1" applyBorder="1" applyAlignment="1">
      <alignment horizontal="center" vertical="center" wrapText="1"/>
    </xf>
    <xf numFmtId="0" fontId="8" fillId="16" borderId="1" xfId="1" applyFont="1" applyFill="1" applyBorder="1" applyAlignment="1">
      <alignment horizontal="center" vertical="center" wrapText="1"/>
    </xf>
    <xf numFmtId="0" fontId="8" fillId="16" borderId="14" xfId="1" applyFont="1" applyFill="1" applyBorder="1" applyAlignment="1">
      <alignment horizontal="center" vertical="center" wrapText="1"/>
    </xf>
    <xf numFmtId="0" fontId="8" fillId="16" borderId="55" xfId="1" applyFont="1" applyFill="1" applyBorder="1" applyAlignment="1">
      <alignment horizontal="center" vertical="center" wrapText="1"/>
    </xf>
    <xf numFmtId="0" fontId="8" fillId="16" borderId="20" xfId="1" applyFont="1" applyFill="1" applyBorder="1" applyAlignment="1">
      <alignment horizontal="center" vertical="center" wrapText="1"/>
    </xf>
    <xf numFmtId="0" fontId="8" fillId="16" borderId="76" xfId="1" applyFont="1" applyFill="1" applyBorder="1" applyAlignment="1">
      <alignment horizontal="center" vertical="center" wrapText="1"/>
    </xf>
    <xf numFmtId="0" fontId="6" fillId="10" borderId="16" xfId="1" applyFont="1" applyFill="1" applyBorder="1" applyAlignment="1" applyProtection="1">
      <alignment horizontal="center" vertical="top" wrapText="1"/>
      <protection locked="0"/>
    </xf>
    <xf numFmtId="0" fontId="8" fillId="0" borderId="8"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42" xfId="1" applyFont="1" applyBorder="1" applyAlignment="1">
      <alignment horizontal="center" vertical="center" wrapText="1"/>
    </xf>
    <xf numFmtId="0" fontId="6" fillId="0" borderId="60" xfId="1" applyFont="1" applyBorder="1" applyAlignment="1">
      <alignment horizontal="center" vertical="center" wrapText="1"/>
    </xf>
    <xf numFmtId="0" fontId="6" fillId="0" borderId="53" xfId="1" applyFont="1" applyBorder="1" applyAlignment="1">
      <alignment horizontal="center" vertical="center" wrapText="1"/>
    </xf>
    <xf numFmtId="0" fontId="8" fillId="16" borderId="7" xfId="1" applyFont="1" applyFill="1" applyBorder="1" applyAlignment="1">
      <alignment horizontal="center" vertical="center" wrapText="1"/>
    </xf>
    <xf numFmtId="0" fontId="8" fillId="16" borderId="4" xfId="1" applyFont="1" applyFill="1" applyBorder="1" applyAlignment="1">
      <alignment horizontal="center" vertical="center" wrapText="1"/>
    </xf>
    <xf numFmtId="0" fontId="6" fillId="0" borderId="4" xfId="1" applyFont="1" applyBorder="1" applyAlignment="1">
      <alignment horizontal="center" vertical="center" wrapText="1"/>
    </xf>
    <xf numFmtId="1" fontId="8" fillId="16" borderId="7" xfId="1" applyNumberFormat="1" applyFont="1" applyFill="1" applyBorder="1" applyAlignment="1">
      <alignment horizontal="center" vertical="center" wrapText="1"/>
    </xf>
    <xf numFmtId="2" fontId="30" fillId="16" borderId="7" xfId="2" applyNumberFormat="1" applyFont="1" applyFill="1" applyBorder="1" applyAlignment="1" applyProtection="1">
      <alignment horizontal="center" vertical="center" wrapText="1"/>
    </xf>
    <xf numFmtId="0" fontId="6" fillId="10" borderId="33" xfId="1" applyFont="1" applyFill="1" applyBorder="1" applyAlignment="1" applyProtection="1">
      <alignment horizontal="center" vertical="center" wrapText="1"/>
      <protection locked="0"/>
    </xf>
    <xf numFmtId="0" fontId="6" fillId="10" borderId="34" xfId="1" applyFont="1" applyFill="1" applyBorder="1" applyAlignment="1" applyProtection="1">
      <alignment horizontal="center" vertical="center" wrapText="1"/>
      <protection locked="0"/>
    </xf>
    <xf numFmtId="0" fontId="6" fillId="10" borderId="29" xfId="1" applyFont="1" applyFill="1" applyBorder="1" applyAlignment="1" applyProtection="1">
      <alignment horizontal="center" vertical="center" wrapText="1"/>
      <protection locked="0"/>
    </xf>
    <xf numFmtId="0" fontId="6" fillId="10" borderId="31" xfId="1" applyFont="1" applyFill="1" applyBorder="1" applyAlignment="1" applyProtection="1">
      <alignment horizontal="center" vertical="center" wrapText="1"/>
      <protection locked="0"/>
    </xf>
    <xf numFmtId="0" fontId="6" fillId="10" borderId="28" xfId="1" applyFont="1" applyFill="1" applyBorder="1" applyAlignment="1" applyProtection="1">
      <alignment horizontal="left" vertical="top" wrapText="1"/>
      <protection locked="0"/>
    </xf>
    <xf numFmtId="0" fontId="6" fillId="10" borderId="30" xfId="1" applyFont="1" applyFill="1" applyBorder="1" applyAlignment="1" applyProtection="1">
      <alignment horizontal="left" vertical="top" wrapText="1"/>
      <protection locked="0"/>
    </xf>
    <xf numFmtId="0" fontId="6" fillId="0" borderId="50" xfId="1" applyFont="1" applyBorder="1" applyAlignment="1">
      <alignment horizontal="center" vertical="center" wrapText="1"/>
    </xf>
    <xf numFmtId="0" fontId="6" fillId="0" borderId="67" xfId="1" applyFont="1" applyBorder="1" applyAlignment="1">
      <alignment horizontal="center" vertical="center" wrapText="1"/>
    </xf>
    <xf numFmtId="0" fontId="6" fillId="10" borderId="7" xfId="1" applyFont="1" applyFill="1" applyBorder="1" applyAlignment="1" applyProtection="1">
      <alignment horizontal="center" vertical="top" wrapText="1"/>
      <protection locked="0"/>
    </xf>
    <xf numFmtId="0" fontId="6" fillId="10" borderId="51" xfId="0" applyFont="1" applyFill="1" applyBorder="1" applyAlignment="1" applyProtection="1">
      <alignment horizontal="center" vertical="center"/>
      <protection locked="0"/>
    </xf>
    <xf numFmtId="0" fontId="6" fillId="10" borderId="46" xfId="0" applyFont="1" applyFill="1" applyBorder="1" applyAlignment="1" applyProtection="1">
      <alignment horizontal="center" vertical="center"/>
      <protection locked="0"/>
    </xf>
    <xf numFmtId="0" fontId="6" fillId="10" borderId="52" xfId="0" applyFont="1" applyFill="1" applyBorder="1" applyAlignment="1" applyProtection="1">
      <alignment horizontal="center"/>
      <protection locked="0"/>
    </xf>
    <xf numFmtId="0" fontId="6" fillId="10" borderId="74" xfId="0" applyFont="1" applyFill="1" applyBorder="1" applyAlignment="1" applyProtection="1">
      <alignment horizontal="center"/>
      <protection locked="0"/>
    </xf>
    <xf numFmtId="0" fontId="6" fillId="10" borderId="16" xfId="1" applyFont="1" applyFill="1" applyBorder="1" applyAlignment="1" applyProtection="1">
      <alignment horizontal="left" vertical="top" wrapText="1"/>
      <protection locked="0"/>
    </xf>
    <xf numFmtId="0" fontId="6" fillId="10" borderId="52" xfId="1" applyFont="1" applyFill="1" applyBorder="1" applyAlignment="1" applyProtection="1">
      <alignment horizontal="left" vertical="center" wrapText="1"/>
      <protection locked="0"/>
    </xf>
    <xf numFmtId="0" fontId="6" fillId="10" borderId="49" xfId="1" applyFont="1" applyFill="1" applyBorder="1" applyAlignment="1" applyProtection="1">
      <alignment horizontal="left" vertical="center" wrapText="1"/>
      <protection locked="0"/>
    </xf>
    <xf numFmtId="0" fontId="6" fillId="10" borderId="74" xfId="1" applyFont="1" applyFill="1" applyBorder="1" applyAlignment="1" applyProtection="1">
      <alignment horizontal="left" vertical="center" wrapText="1"/>
      <protection locked="0"/>
    </xf>
    <xf numFmtId="0" fontId="6" fillId="10" borderId="6" xfId="1" applyFont="1" applyFill="1" applyBorder="1" applyAlignment="1" applyProtection="1">
      <alignment horizontal="center" vertical="top" wrapText="1"/>
      <protection locked="0"/>
    </xf>
    <xf numFmtId="0" fontId="6" fillId="10" borderId="41" xfId="1" applyFont="1" applyFill="1" applyBorder="1" applyAlignment="1" applyProtection="1">
      <alignment horizontal="center" vertical="center" wrapText="1"/>
      <protection locked="0"/>
    </xf>
    <xf numFmtId="0" fontId="6" fillId="0" borderId="9" xfId="1" applyFont="1" applyBorder="1" applyAlignment="1" applyProtection="1">
      <alignment horizontal="justify" vertical="center" wrapText="1"/>
      <protection locked="0"/>
    </xf>
    <xf numFmtId="0" fontId="6" fillId="0" borderId="1"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14" fontId="6" fillId="0" borderId="1" xfId="1" applyNumberFormat="1" applyFont="1" applyBorder="1" applyAlignment="1" applyProtection="1">
      <alignment horizontal="center" vertical="center" wrapText="1"/>
      <protection locked="0"/>
    </xf>
    <xf numFmtId="14" fontId="6" fillId="0" borderId="12" xfId="1" applyNumberFormat="1" applyFont="1" applyBorder="1" applyAlignment="1" applyProtection="1">
      <alignment horizontal="center" vertical="center" wrapText="1"/>
      <protection locked="0"/>
    </xf>
    <xf numFmtId="14" fontId="6" fillId="0" borderId="14" xfId="1" applyNumberFormat="1" applyFont="1" applyBorder="1" applyAlignment="1" applyProtection="1">
      <alignment horizontal="center" vertical="center" wrapText="1"/>
      <protection locked="0"/>
    </xf>
    <xf numFmtId="14" fontId="6" fillId="0" borderId="15" xfId="1" applyNumberFormat="1" applyFont="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16" fontId="6" fillId="10" borderId="37" xfId="1" applyNumberFormat="1" applyFont="1" applyFill="1" applyBorder="1" applyAlignment="1" applyProtection="1">
      <alignment horizontal="center" vertical="top" wrapText="1"/>
      <protection locked="0"/>
    </xf>
    <xf numFmtId="0" fontId="6" fillId="10" borderId="19" xfId="1" applyFont="1" applyFill="1" applyBorder="1" applyAlignment="1" applyProtection="1">
      <alignment horizontal="justify" vertical="center" wrapText="1"/>
      <protection locked="0"/>
    </xf>
    <xf numFmtId="0" fontId="6" fillId="0" borderId="8"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6" fillId="0" borderId="37" xfId="1" applyFont="1" applyBorder="1" applyAlignment="1" applyProtection="1">
      <alignment horizontal="center" vertical="center" wrapText="1"/>
      <protection locked="0"/>
    </xf>
    <xf numFmtId="0" fontId="6" fillId="0" borderId="16" xfId="1" applyFont="1" applyBorder="1" applyAlignment="1" applyProtection="1">
      <alignment horizontal="center" vertical="center" wrapText="1"/>
      <protection locked="0"/>
    </xf>
    <xf numFmtId="0" fontId="6" fillId="0" borderId="43" xfId="1" applyFont="1" applyBorder="1" applyAlignment="1" applyProtection="1">
      <alignment horizontal="center" vertical="center" wrapText="1"/>
      <protection locked="0"/>
    </xf>
    <xf numFmtId="14" fontId="6" fillId="10" borderId="55" xfId="1" applyNumberFormat="1" applyFont="1" applyFill="1" applyBorder="1" applyAlignment="1" applyProtection="1">
      <alignment horizontal="center" vertical="center" wrapText="1"/>
      <protection locked="0"/>
    </xf>
    <xf numFmtId="0" fontId="6" fillId="0" borderId="54" xfId="1" applyFont="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6" fillId="10" borderId="20" xfId="1" applyFont="1" applyFill="1" applyBorder="1" applyAlignment="1" applyProtection="1">
      <alignment horizontal="center" vertical="center" wrapText="1"/>
      <protection locked="0"/>
    </xf>
    <xf numFmtId="0" fontId="0" fillId="10" borderId="20" xfId="0" applyFill="1" applyBorder="1" applyAlignment="1" applyProtection="1">
      <alignment horizontal="center" vertical="center" wrapText="1"/>
      <protection locked="0"/>
    </xf>
    <xf numFmtId="0" fontId="0" fillId="10" borderId="76" xfId="0" applyFill="1" applyBorder="1" applyAlignment="1" applyProtection="1">
      <alignment horizontal="center" vertical="center" wrapText="1"/>
      <protection locked="0"/>
    </xf>
    <xf numFmtId="0" fontId="6" fillId="0" borderId="52" xfId="1" applyFont="1" applyBorder="1" applyAlignment="1" applyProtection="1">
      <alignment horizontal="left" vertical="center" wrapText="1"/>
      <protection locked="0"/>
    </xf>
    <xf numFmtId="0" fontId="6" fillId="0" borderId="74" xfId="1" applyFont="1" applyBorder="1" applyAlignment="1" applyProtection="1">
      <alignment horizontal="left" vertical="center" wrapText="1"/>
      <protection locked="0"/>
    </xf>
    <xf numFmtId="0" fontId="6" fillId="10" borderId="37" xfId="1" applyFont="1" applyFill="1" applyBorder="1" applyAlignment="1" applyProtection="1">
      <alignment horizontal="left" vertical="center" wrapText="1"/>
      <protection locked="0"/>
    </xf>
    <xf numFmtId="0" fontId="6" fillId="10" borderId="43" xfId="1" applyFont="1" applyFill="1" applyBorder="1" applyAlignment="1" applyProtection="1">
      <alignment horizontal="left" vertical="center" wrapText="1"/>
      <protection locked="0"/>
    </xf>
    <xf numFmtId="0" fontId="34" fillId="0" borderId="1" xfId="1" applyFont="1" applyBorder="1" applyAlignment="1" applyProtection="1">
      <alignment horizontal="left" vertical="center" wrapText="1"/>
    </xf>
    <xf numFmtId="0" fontId="34" fillId="0" borderId="6" xfId="1" applyFont="1" applyBorder="1" applyAlignment="1" applyProtection="1">
      <alignment horizontal="left" vertical="center" wrapText="1"/>
    </xf>
    <xf numFmtId="0" fontId="21" fillId="0" borderId="2" xfId="1" applyFont="1" applyBorder="1" applyAlignment="1" applyProtection="1">
      <alignment horizontal="center" vertical="center" wrapText="1"/>
    </xf>
    <xf numFmtId="0" fontId="21" fillId="0" borderId="32" xfId="1" applyFont="1" applyBorder="1" applyAlignment="1" applyProtection="1">
      <alignment horizontal="center" vertical="center" wrapText="1"/>
    </xf>
    <xf numFmtId="0" fontId="21" fillId="0" borderId="3" xfId="1" applyFont="1" applyBorder="1" applyAlignment="1" applyProtection="1">
      <alignment horizontal="center" vertical="center" wrapText="1"/>
    </xf>
    <xf numFmtId="0" fontId="21" fillId="0" borderId="23" xfId="1" applyFont="1" applyBorder="1" applyAlignment="1" applyProtection="1">
      <alignment horizontal="center" vertical="center" wrapText="1"/>
    </xf>
    <xf numFmtId="0" fontId="21" fillId="0" borderId="0" xfId="1" applyFont="1" applyBorder="1" applyAlignment="1" applyProtection="1">
      <alignment horizontal="center" vertical="center" wrapText="1"/>
    </xf>
    <xf numFmtId="0" fontId="21" fillId="0" borderId="24" xfId="1" applyFont="1" applyBorder="1" applyAlignment="1" applyProtection="1">
      <alignment horizontal="center" vertical="center" wrapText="1"/>
    </xf>
    <xf numFmtId="0" fontId="0" fillId="0" borderId="1" xfId="0" applyBorder="1" applyAlignment="1" applyProtection="1">
      <alignment horizontal="center"/>
    </xf>
    <xf numFmtId="0" fontId="21" fillId="8" borderId="1" xfId="1"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6" fillId="10" borderId="51" xfId="0" applyFont="1" applyFill="1" applyBorder="1" applyAlignment="1">
      <alignment horizontal="center" vertical="center" wrapText="1"/>
    </xf>
    <xf numFmtId="0" fontId="6" fillId="10" borderId="51" xfId="0" applyFont="1" applyFill="1" applyBorder="1" applyAlignment="1" applyProtection="1">
      <alignment horizontal="center" vertical="center" wrapText="1"/>
      <protection locked="0"/>
    </xf>
    <xf numFmtId="0" fontId="0" fillId="10" borderId="7" xfId="0" applyFill="1" applyBorder="1" applyAlignment="1">
      <alignment vertical="center" wrapText="1"/>
    </xf>
    <xf numFmtId="1" fontId="6" fillId="10" borderId="51" xfId="1" applyNumberFormat="1" applyFont="1" applyFill="1" applyBorder="1" applyAlignment="1">
      <alignment horizontal="center" vertical="center" wrapText="1"/>
    </xf>
    <xf numFmtId="2" fontId="9" fillId="10" borderId="51" xfId="2" applyNumberFormat="1" applyFont="1" applyFill="1" applyBorder="1" applyAlignment="1" applyProtection="1">
      <alignment horizontal="center" vertical="center" wrapText="1"/>
    </xf>
    <xf numFmtId="0" fontId="6" fillId="10" borderId="51" xfId="1" applyFont="1" applyFill="1" applyBorder="1" applyAlignment="1">
      <alignment horizontal="center" vertical="center" wrapText="1"/>
    </xf>
    <xf numFmtId="0" fontId="30" fillId="10" borderId="51" xfId="1" applyFont="1" applyFill="1" applyBorder="1" applyAlignment="1" applyProtection="1">
      <alignment horizontal="center" vertical="center" wrapText="1"/>
      <protection locked="0"/>
    </xf>
    <xf numFmtId="0" fontId="9" fillId="10" borderId="51" xfId="1" applyFont="1" applyFill="1" applyBorder="1" applyAlignment="1" applyProtection="1">
      <alignment horizontal="center" vertical="center" wrapText="1"/>
    </xf>
    <xf numFmtId="1" fontId="9" fillId="10" borderId="51" xfId="2" applyNumberFormat="1" applyFont="1" applyFill="1" applyBorder="1" applyAlignment="1" applyProtection="1">
      <alignment horizontal="center" vertical="center" wrapText="1"/>
    </xf>
    <xf numFmtId="0" fontId="11" fillId="0" borderId="39"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75" xfId="1" applyFont="1" applyBorder="1" applyAlignment="1">
      <alignment horizontal="center" vertical="center" wrapText="1"/>
    </xf>
    <xf numFmtId="0" fontId="11" fillId="0" borderId="66"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73" xfId="1" applyFont="1" applyBorder="1" applyAlignment="1">
      <alignment horizontal="center" vertical="center" wrapText="1"/>
    </xf>
    <xf numFmtId="0" fontId="11" fillId="0" borderId="17" xfId="1" applyFont="1" applyBorder="1" applyAlignment="1">
      <alignment horizontal="center"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9" fillId="9" borderId="37" xfId="1" applyFont="1" applyFill="1" applyBorder="1" applyAlignment="1">
      <alignment horizontal="center" vertical="center" wrapText="1"/>
    </xf>
    <xf numFmtId="0" fontId="9" fillId="9" borderId="52" xfId="1" applyFont="1" applyFill="1" applyBorder="1" applyAlignment="1">
      <alignment horizontal="center" vertical="center" wrapText="1"/>
    </xf>
    <xf numFmtId="0" fontId="9" fillId="9" borderId="44" xfId="1" applyFont="1" applyFill="1" applyBorder="1" applyAlignment="1">
      <alignment horizontal="center" vertical="center" wrapText="1"/>
    </xf>
    <xf numFmtId="0" fontId="9" fillId="9" borderId="26" xfId="1" applyFont="1" applyFill="1" applyBorder="1" applyAlignment="1">
      <alignment horizontal="center" vertical="center" wrapText="1"/>
    </xf>
    <xf numFmtId="0" fontId="9" fillId="9" borderId="61" xfId="1" applyFont="1" applyFill="1" applyBorder="1" applyAlignment="1">
      <alignment horizontal="center" vertical="center" wrapText="1"/>
    </xf>
    <xf numFmtId="0" fontId="9" fillId="9" borderId="62" xfId="1" applyFont="1" applyFill="1" applyBorder="1" applyAlignment="1">
      <alignment horizontal="center" vertical="center" wrapText="1"/>
    </xf>
    <xf numFmtId="0" fontId="9" fillId="7" borderId="40" xfId="1" applyFont="1" applyFill="1" applyBorder="1" applyAlignment="1">
      <alignment horizontal="center" vertical="center" wrapText="1"/>
    </xf>
    <xf numFmtId="0" fontId="9" fillId="7" borderId="41" xfId="1"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9" fillId="9" borderId="2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2" xfId="1" applyFont="1" applyFill="1" applyBorder="1" applyAlignment="1">
      <alignment horizontal="center" vertical="center" wrapText="1"/>
    </xf>
    <xf numFmtId="0" fontId="9" fillId="9" borderId="11" xfId="1" applyFont="1" applyFill="1" applyBorder="1" applyAlignment="1">
      <alignment horizontal="center" vertical="center" wrapText="1"/>
    </xf>
    <xf numFmtId="0" fontId="9" fillId="9" borderId="39" xfId="0" applyFont="1" applyFill="1" applyBorder="1" applyAlignment="1" applyProtection="1">
      <alignment horizontal="center" vertical="center" wrapText="1"/>
    </xf>
    <xf numFmtId="0" fontId="9" fillId="9" borderId="44"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0" fontId="9" fillId="9" borderId="17" xfId="0" applyFont="1" applyFill="1" applyBorder="1" applyAlignment="1" applyProtection="1">
      <alignment horizontal="center" vertical="center" wrapText="1"/>
    </xf>
    <xf numFmtId="0" fontId="9" fillId="9" borderId="38" xfId="0" applyFont="1" applyFill="1" applyBorder="1" applyAlignment="1" applyProtection="1">
      <alignment horizontal="center" vertical="center" wrapText="1"/>
    </xf>
    <xf numFmtId="0" fontId="9" fillId="9" borderId="28" xfId="0" applyFont="1" applyFill="1" applyBorder="1" applyAlignment="1" applyProtection="1">
      <alignment horizontal="center" vertical="center" wrapText="1"/>
    </xf>
    <xf numFmtId="0" fontId="9" fillId="9" borderId="29" xfId="0" applyFont="1" applyFill="1" applyBorder="1" applyAlignment="1" applyProtection="1">
      <alignment horizontal="center" vertical="center" wrapText="1"/>
    </xf>
    <xf numFmtId="0" fontId="9" fillId="9" borderId="2" xfId="1" applyFont="1" applyFill="1" applyBorder="1" applyAlignment="1">
      <alignment horizontal="center" vertical="center" wrapText="1"/>
    </xf>
    <xf numFmtId="0" fontId="9" fillId="9" borderId="23" xfId="1" applyFont="1" applyFill="1" applyBorder="1" applyAlignment="1">
      <alignment horizontal="center" vertical="center" wrapText="1"/>
    </xf>
    <xf numFmtId="0" fontId="9" fillId="9" borderId="0" xfId="0" applyFont="1" applyFill="1" applyBorder="1" applyAlignment="1" applyProtection="1">
      <alignment horizontal="center" vertical="center" wrapText="1"/>
    </xf>
    <xf numFmtId="0" fontId="9" fillId="9" borderId="8" xfId="0"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47" xfId="0" applyFont="1" applyFill="1" applyBorder="1" applyAlignment="1" applyProtection="1">
      <alignment horizontal="center" vertical="center" wrapText="1"/>
    </xf>
    <xf numFmtId="0" fontId="9" fillId="9" borderId="48"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9" fillId="9" borderId="1" xfId="0" applyFont="1" applyFill="1" applyBorder="1" applyAlignment="1" applyProtection="1">
      <alignment horizontal="center" vertical="center" wrapText="1"/>
    </xf>
    <xf numFmtId="0" fontId="9" fillId="9" borderId="25" xfId="1" applyFont="1" applyFill="1" applyBorder="1" applyAlignment="1">
      <alignment horizontal="center" vertical="center" wrapText="1"/>
    </xf>
    <xf numFmtId="0" fontId="9" fillId="9" borderId="27" xfId="1" applyFont="1" applyFill="1" applyBorder="1" applyAlignment="1">
      <alignment horizontal="center" vertical="center" wrapText="1"/>
    </xf>
    <xf numFmtId="0" fontId="9" fillId="7" borderId="37" xfId="1" applyFont="1" applyFill="1" applyBorder="1" applyAlignment="1">
      <alignment horizontal="center" vertical="center" wrapText="1"/>
    </xf>
    <xf numFmtId="0" fontId="9" fillId="7" borderId="16" xfId="1" applyFont="1" applyFill="1" applyBorder="1" applyAlignment="1">
      <alignment horizontal="center" vertical="center" wrapText="1"/>
    </xf>
    <xf numFmtId="0" fontId="9" fillId="7" borderId="52" xfId="1"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9" fillId="15" borderId="6" xfId="0" applyFont="1" applyFill="1" applyBorder="1" applyAlignment="1" applyProtection="1">
      <alignment horizontal="center" vertical="center" wrapText="1"/>
    </xf>
    <xf numFmtId="0" fontId="9" fillId="15" borderId="19" xfId="0" applyFont="1" applyFill="1" applyBorder="1" applyAlignment="1" applyProtection="1">
      <alignment horizontal="center" vertical="center" wrapText="1"/>
    </xf>
    <xf numFmtId="0" fontId="9" fillId="9" borderId="32" xfId="1" applyFont="1" applyFill="1" applyBorder="1" applyAlignment="1">
      <alignment horizontal="center" vertical="center" wrapText="1"/>
    </xf>
    <xf numFmtId="0" fontId="9" fillId="9" borderId="4" xfId="1" applyFont="1" applyFill="1" applyBorder="1" applyAlignment="1">
      <alignment horizontal="center" vertical="center" wrapText="1"/>
    </xf>
    <xf numFmtId="0" fontId="9" fillId="9" borderId="18" xfId="1" applyFont="1" applyFill="1" applyBorder="1" applyAlignment="1">
      <alignment horizontal="center" vertical="center" wrapText="1"/>
    </xf>
    <xf numFmtId="0" fontId="9" fillId="9" borderId="48" xfId="1" applyFont="1" applyFill="1" applyBorder="1" applyAlignment="1">
      <alignment horizontal="center" vertical="center" wrapText="1"/>
    </xf>
    <xf numFmtId="0" fontId="9" fillId="9" borderId="49" xfId="1" applyFont="1" applyFill="1" applyBorder="1" applyAlignment="1">
      <alignment horizontal="center" vertical="center" wrapText="1"/>
    </xf>
    <xf numFmtId="0" fontId="9" fillId="9" borderId="47" xfId="1" applyFont="1" applyFill="1" applyBorder="1" applyAlignment="1">
      <alignment horizontal="center" vertical="center" wrapText="1"/>
    </xf>
    <xf numFmtId="0" fontId="9" fillId="9" borderId="16" xfId="1" applyFont="1" applyFill="1" applyBorder="1" applyAlignment="1">
      <alignment horizontal="center" vertical="center" wrapText="1"/>
    </xf>
    <xf numFmtId="0" fontId="9" fillId="9" borderId="56" xfId="0"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9" borderId="39" xfId="1" applyFont="1" applyFill="1" applyBorder="1" applyAlignment="1">
      <alignment horizontal="center" vertical="center" wrapText="1"/>
    </xf>
    <xf numFmtId="0" fontId="9" fillId="9" borderId="38" xfId="1" applyFont="1" applyFill="1" applyBorder="1" applyAlignment="1">
      <alignment horizontal="center" vertical="center" wrapText="1"/>
    </xf>
    <xf numFmtId="0" fontId="9" fillId="9" borderId="28" xfId="1" applyFont="1" applyFill="1" applyBorder="1" applyAlignment="1">
      <alignment horizontal="center" vertical="center" wrapText="1"/>
    </xf>
    <xf numFmtId="0" fontId="9" fillId="9" borderId="29" xfId="1" applyFont="1" applyFill="1" applyBorder="1" applyAlignment="1">
      <alignment horizontal="center" vertical="center" wrapText="1"/>
    </xf>
    <xf numFmtId="0" fontId="9" fillId="9" borderId="57" xfId="1" applyFont="1" applyFill="1" applyBorder="1" applyAlignment="1">
      <alignment horizontal="center" vertical="center" wrapText="1"/>
    </xf>
    <xf numFmtId="0" fontId="9" fillId="9" borderId="58" xfId="1" applyFont="1" applyFill="1" applyBorder="1" applyAlignment="1">
      <alignment horizontal="center" vertical="center" wrapText="1"/>
    </xf>
    <xf numFmtId="0" fontId="9" fillId="9" borderId="19" xfId="1" applyFont="1" applyFill="1" applyBorder="1" applyAlignment="1">
      <alignment horizontal="center" vertical="center" wrapText="1"/>
    </xf>
    <xf numFmtId="0" fontId="9" fillId="9" borderId="33" xfId="1" applyFont="1" applyFill="1" applyBorder="1" applyAlignment="1">
      <alignment horizontal="center" vertical="center" wrapText="1"/>
    </xf>
    <xf numFmtId="0" fontId="9" fillId="9" borderId="35" xfId="1" applyFont="1" applyFill="1" applyBorder="1" applyAlignment="1">
      <alignment horizontal="center" vertical="center" wrapText="1"/>
    </xf>
    <xf numFmtId="0" fontId="9" fillId="9" borderId="0" xfId="1" applyFont="1" applyFill="1" applyBorder="1" applyAlignment="1">
      <alignment horizontal="center" vertical="center" wrapText="1"/>
    </xf>
    <xf numFmtId="0" fontId="9" fillId="9" borderId="59" xfId="0" applyFont="1" applyFill="1" applyBorder="1" applyAlignment="1" applyProtection="1">
      <alignment horizontal="center" vertical="center" wrapText="1"/>
    </xf>
    <xf numFmtId="0" fontId="9" fillId="9" borderId="54" xfId="0" applyFont="1" applyFill="1" applyBorder="1" applyAlignment="1" applyProtection="1">
      <alignment horizontal="center" vertical="center" wrapText="1"/>
    </xf>
    <xf numFmtId="0" fontId="9" fillId="9" borderId="11" xfId="1" applyFont="1" applyFill="1" applyBorder="1" applyAlignment="1">
      <alignment horizontal="center" vertical="center" textRotation="90" wrapText="1"/>
    </xf>
    <xf numFmtId="0" fontId="9" fillId="9" borderId="47" xfId="1" applyFont="1" applyFill="1" applyBorder="1" applyAlignment="1">
      <alignment horizontal="center" vertical="center" textRotation="90" wrapText="1"/>
    </xf>
    <xf numFmtId="0" fontId="9" fillId="9" borderId="1" xfId="1" applyFont="1" applyFill="1" applyBorder="1" applyAlignment="1">
      <alignment horizontal="center" vertical="center" textRotation="90" wrapText="1"/>
    </xf>
    <xf numFmtId="0" fontId="9" fillId="9" borderId="6" xfId="1" applyFont="1" applyFill="1" applyBorder="1" applyAlignment="1">
      <alignment horizontal="center" vertical="center" textRotation="90" wrapText="1"/>
    </xf>
    <xf numFmtId="0" fontId="9" fillId="9" borderId="40" xfId="0" applyFont="1" applyFill="1" applyBorder="1" applyAlignment="1" applyProtection="1">
      <alignment horizontal="center" vertical="center" wrapText="1"/>
    </xf>
    <xf numFmtId="0" fontId="9" fillId="9" borderId="41"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24" fillId="10" borderId="9" xfId="1" applyFont="1" applyFill="1" applyBorder="1" applyAlignment="1" applyProtection="1">
      <alignment horizontal="center" vertical="center" wrapText="1"/>
      <protection locked="0"/>
    </xf>
    <xf numFmtId="0" fontId="24" fillId="10" borderId="1" xfId="1" applyFont="1" applyFill="1" applyBorder="1" applyAlignment="1" applyProtection="1">
      <alignment horizontal="center" vertical="center" wrapText="1"/>
      <protection locked="0"/>
    </xf>
    <xf numFmtId="0" fontId="24" fillId="10" borderId="14" xfId="1" applyFont="1" applyFill="1" applyBorder="1" applyAlignment="1" applyProtection="1">
      <alignment horizontal="center" vertical="center" wrapText="1"/>
      <protection locked="0"/>
    </xf>
    <xf numFmtId="0" fontId="9" fillId="9" borderId="21" xfId="1" applyFont="1" applyFill="1" applyBorder="1" applyAlignment="1">
      <alignment horizontal="center" vertical="center" textRotation="90" wrapText="1"/>
    </xf>
    <xf numFmtId="0" fontId="9" fillId="9" borderId="3" xfId="1" applyFont="1" applyFill="1" applyBorder="1" applyAlignment="1">
      <alignment horizontal="center" vertical="center" textRotation="90" wrapText="1"/>
    </xf>
    <xf numFmtId="2" fontId="9" fillId="10" borderId="9" xfId="2" applyNumberFormat="1" applyFont="1" applyFill="1" applyBorder="1" applyAlignment="1" applyProtection="1">
      <alignment horizontal="center" vertical="center" wrapText="1"/>
    </xf>
    <xf numFmtId="2" fontId="9" fillId="10" borderId="1" xfId="2" applyNumberFormat="1" applyFont="1" applyFill="1" applyBorder="1" applyAlignment="1" applyProtection="1">
      <alignment horizontal="center" vertical="center" wrapText="1"/>
    </xf>
    <xf numFmtId="2" fontId="9" fillId="10" borderId="14" xfId="2" applyNumberFormat="1" applyFont="1" applyFill="1" applyBorder="1" applyAlignment="1" applyProtection="1">
      <alignment horizontal="center" vertical="center" wrapText="1"/>
    </xf>
    <xf numFmtId="0" fontId="6" fillId="0" borderId="7" xfId="1" applyFont="1" applyBorder="1" applyAlignment="1" applyProtection="1">
      <alignment horizontal="center" vertical="center" wrapText="1"/>
      <protection locked="0"/>
    </xf>
    <xf numFmtId="0" fontId="6" fillId="0" borderId="9"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4" fontId="6" fillId="10" borderId="1" xfId="1" applyNumberFormat="1" applyFont="1" applyFill="1" applyBorder="1" applyAlignment="1" applyProtection="1">
      <alignment horizontal="center" vertical="center" wrapText="1"/>
      <protection locked="0"/>
    </xf>
    <xf numFmtId="14" fontId="6" fillId="10" borderId="14" xfId="1" applyNumberFormat="1" applyFont="1" applyFill="1" applyBorder="1" applyAlignment="1" applyProtection="1">
      <alignment horizontal="center" vertical="center" wrapText="1"/>
      <protection locked="0"/>
    </xf>
    <xf numFmtId="0" fontId="9" fillId="0" borderId="7"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6" fillId="10" borderId="9" xfId="1" applyFont="1" applyFill="1" applyBorder="1" applyAlignment="1">
      <alignment horizontal="center" vertical="center" wrapText="1"/>
    </xf>
    <xf numFmtId="0" fontId="6" fillId="10" borderId="1" xfId="1" applyFont="1" applyFill="1" applyBorder="1" applyAlignment="1">
      <alignment horizontal="center" vertical="center" wrapText="1"/>
    </xf>
    <xf numFmtId="0" fontId="6" fillId="10" borderId="14" xfId="1"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1" fontId="6" fillId="10" borderId="64" xfId="1" applyNumberFormat="1" applyFont="1" applyFill="1" applyBorder="1" applyAlignment="1">
      <alignment horizontal="center" vertical="center" wrapText="1"/>
    </xf>
    <xf numFmtId="1" fontId="6" fillId="10" borderId="21" xfId="1" applyNumberFormat="1" applyFont="1" applyFill="1" applyBorder="1" applyAlignment="1">
      <alignment horizontal="center" vertical="center" wrapText="1"/>
    </xf>
    <xf numFmtId="1" fontId="6" fillId="10" borderId="45" xfId="1" applyNumberFormat="1" applyFont="1" applyFill="1" applyBorder="1" applyAlignment="1">
      <alignment horizontal="center" vertical="center" wrapText="1"/>
    </xf>
    <xf numFmtId="2" fontId="9" fillId="10" borderId="6" xfId="2" applyNumberFormat="1" applyFont="1" applyFill="1" applyBorder="1" applyAlignment="1" applyProtection="1">
      <alignment horizontal="center" vertical="center" wrapText="1"/>
    </xf>
    <xf numFmtId="2" fontId="9" fillId="10" borderId="46" xfId="2" applyNumberFormat="1" applyFont="1" applyFill="1" applyBorder="1" applyAlignment="1" applyProtection="1">
      <alignment horizontal="center" vertical="center" wrapText="1"/>
    </xf>
    <xf numFmtId="0" fontId="30" fillId="10" borderId="1" xfId="1" applyFont="1" applyFill="1" applyBorder="1" applyAlignment="1" applyProtection="1">
      <alignment horizontal="center" vertical="center" wrapText="1"/>
      <protection locked="0"/>
    </xf>
    <xf numFmtId="0" fontId="30" fillId="10" borderId="14" xfId="1" applyFont="1" applyFill="1" applyBorder="1" applyAlignment="1" applyProtection="1">
      <alignment horizontal="center" vertical="center" wrapText="1"/>
      <protection locked="0"/>
    </xf>
    <xf numFmtId="1" fontId="9" fillId="10" borderId="6" xfId="2" applyNumberFormat="1" applyFont="1" applyFill="1" applyBorder="1" applyAlignment="1" applyProtection="1">
      <alignment horizontal="center" vertical="center" wrapText="1"/>
    </xf>
    <xf numFmtId="1" fontId="9" fillId="10" borderId="46" xfId="2" applyNumberFormat="1" applyFont="1" applyFill="1" applyBorder="1" applyAlignment="1" applyProtection="1">
      <alignment horizontal="center" vertical="center" wrapText="1"/>
    </xf>
    <xf numFmtId="0" fontId="6" fillId="0" borderId="51" xfId="0" applyFont="1" applyBorder="1" applyAlignment="1" applyProtection="1">
      <alignment horizontal="justify" vertical="center"/>
      <protection locked="0"/>
    </xf>
    <xf numFmtId="0" fontId="6" fillId="0" borderId="19" xfId="0" applyFont="1" applyBorder="1" applyAlignment="1" applyProtection="1">
      <alignment horizontal="justify" vertical="center"/>
      <protection locked="0"/>
    </xf>
    <xf numFmtId="0" fontId="6" fillId="0" borderId="46" xfId="0" applyFont="1" applyBorder="1" applyAlignment="1" applyProtection="1">
      <alignment horizontal="justify" vertical="center"/>
      <protection locked="0"/>
    </xf>
    <xf numFmtId="0" fontId="6" fillId="0" borderId="52"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10" borderId="1" xfId="1" applyFont="1" applyFill="1" applyBorder="1" applyAlignment="1" applyProtection="1">
      <alignment horizontal="left" vertical="center" wrapText="1"/>
      <protection locked="0"/>
    </xf>
    <xf numFmtId="0" fontId="6" fillId="10" borderId="14" xfId="1" applyFont="1" applyFill="1" applyBorder="1" applyAlignment="1" applyProtection="1">
      <alignment horizontal="left" vertical="center" wrapText="1"/>
      <protection locked="0"/>
    </xf>
    <xf numFmtId="16" fontId="6" fillId="0" borderId="51" xfId="1" quotePrefix="1" applyNumberFormat="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6" fillId="0" borderId="46" xfId="1" applyFont="1" applyBorder="1" applyAlignment="1" applyProtection="1">
      <alignment horizontal="center" vertical="center" wrapText="1"/>
      <protection locked="0"/>
    </xf>
    <xf numFmtId="1" fontId="6" fillId="10" borderId="9" xfId="1" applyNumberFormat="1" applyFont="1" applyFill="1" applyBorder="1" applyAlignment="1">
      <alignment horizontal="center" vertical="center" wrapText="1"/>
    </xf>
    <xf numFmtId="1" fontId="6" fillId="10" borderId="1" xfId="1" applyNumberFormat="1" applyFont="1" applyFill="1" applyBorder="1" applyAlignment="1">
      <alignment horizontal="center" vertical="center" wrapText="1"/>
    </xf>
    <xf numFmtId="1" fontId="6" fillId="10" borderId="14" xfId="1" applyNumberFormat="1" applyFont="1" applyFill="1" applyBorder="1" applyAlignment="1">
      <alignment horizontal="center" vertical="center" wrapText="1"/>
    </xf>
    <xf numFmtId="0" fontId="57" fillId="10" borderId="9" xfId="1" applyFont="1" applyFill="1" applyBorder="1" applyAlignment="1" applyProtection="1">
      <alignment horizontal="center" vertical="center" wrapText="1"/>
      <protection locked="0"/>
    </xf>
    <xf numFmtId="0" fontId="57" fillId="10" borderId="14" xfId="1" applyFont="1" applyFill="1" applyBorder="1" applyAlignment="1" applyProtection="1">
      <alignment horizontal="center" vertical="center" wrapText="1"/>
      <protection locked="0"/>
    </xf>
    <xf numFmtId="2" fontId="57" fillId="10" borderId="9" xfId="2" applyNumberFormat="1" applyFont="1" applyFill="1" applyBorder="1" applyAlignment="1" applyProtection="1">
      <alignment horizontal="center" vertical="center" wrapText="1"/>
      <protection locked="0"/>
    </xf>
    <xf numFmtId="2" fontId="57" fillId="10" borderId="14" xfId="2" applyNumberFormat="1" applyFont="1" applyFill="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14" fontId="24" fillId="10" borderId="9" xfId="1" applyNumberFormat="1" applyFont="1" applyFill="1" applyBorder="1" applyAlignment="1" applyProtection="1">
      <alignment horizontal="center" vertical="center" wrapText="1"/>
      <protection locked="0"/>
    </xf>
    <xf numFmtId="14" fontId="24" fillId="10" borderId="14" xfId="1" applyNumberFormat="1" applyFont="1" applyFill="1" applyBorder="1" applyAlignment="1" applyProtection="1">
      <alignment horizontal="center" vertical="center" wrapText="1"/>
      <protection locked="0"/>
    </xf>
    <xf numFmtId="0" fontId="9" fillId="0" borderId="51" xfId="1" applyFont="1" applyBorder="1" applyAlignment="1" applyProtection="1">
      <alignment horizontal="left" vertical="top" wrapText="1"/>
      <protection locked="0"/>
    </xf>
    <xf numFmtId="0" fontId="9" fillId="0" borderId="46" xfId="1" applyFont="1" applyBorder="1" applyAlignment="1" applyProtection="1">
      <alignment horizontal="left" vertical="top" wrapText="1"/>
      <protection locked="0"/>
    </xf>
    <xf numFmtId="0" fontId="9" fillId="0" borderId="51" xfId="0" applyFont="1" applyBorder="1" applyAlignment="1" applyProtection="1">
      <alignment horizontal="justify" vertical="center" wrapText="1"/>
      <protection locked="0"/>
    </xf>
    <xf numFmtId="0" fontId="6" fillId="0" borderId="46" xfId="0" applyFont="1" applyBorder="1" applyAlignment="1" applyProtection="1">
      <alignment horizontal="justify" vertical="center" wrapText="1"/>
      <protection locked="0"/>
    </xf>
    <xf numFmtId="0" fontId="24" fillId="10" borderId="9" xfId="0" applyFont="1" applyFill="1" applyBorder="1" applyAlignment="1" applyProtection="1">
      <alignment horizontal="center" vertical="center" wrapText="1"/>
      <protection locked="0"/>
    </xf>
    <xf numFmtId="0" fontId="24" fillId="10" borderId="14" xfId="0" applyFont="1" applyFill="1" applyBorder="1" applyAlignment="1" applyProtection="1">
      <alignment horizontal="center" vertical="center" wrapText="1"/>
      <protection locked="0"/>
    </xf>
    <xf numFmtId="0" fontId="6" fillId="10" borderId="52" xfId="0" applyFont="1" applyFill="1" applyBorder="1" applyAlignment="1" applyProtection="1">
      <alignment horizontal="justify" vertical="center" wrapText="1"/>
      <protection locked="0"/>
    </xf>
    <xf numFmtId="0" fontId="6" fillId="10" borderId="74" xfId="0" applyFont="1" applyFill="1" applyBorder="1" applyAlignment="1" applyProtection="1">
      <alignment horizontal="justify" vertical="center" wrapText="1"/>
      <protection locked="0"/>
    </xf>
    <xf numFmtId="0" fontId="9" fillId="10" borderId="46" xfId="1" applyFont="1" applyFill="1" applyBorder="1" applyAlignment="1" applyProtection="1">
      <alignment horizontal="justify" vertical="center" wrapText="1"/>
      <protection locked="0"/>
    </xf>
    <xf numFmtId="0" fontId="6" fillId="10" borderId="51" xfId="0" applyFont="1" applyFill="1" applyBorder="1" applyAlignment="1" applyProtection="1">
      <alignment horizontal="justify" vertical="center" wrapText="1"/>
      <protection locked="0"/>
    </xf>
    <xf numFmtId="0" fontId="6" fillId="10" borderId="46" xfId="0" applyFont="1" applyFill="1" applyBorder="1" applyAlignment="1" applyProtection="1">
      <alignment horizontal="justify" vertical="center" wrapText="1"/>
      <protection locked="0"/>
    </xf>
    <xf numFmtId="0" fontId="6" fillId="10" borderId="63" xfId="0" applyFont="1" applyFill="1" applyBorder="1" applyAlignment="1" applyProtection="1">
      <alignment horizontal="center" vertical="center"/>
      <protection locked="0"/>
    </xf>
    <xf numFmtId="0" fontId="6" fillId="10" borderId="41" xfId="0" applyFont="1" applyFill="1" applyBorder="1" applyAlignment="1" applyProtection="1">
      <alignment horizontal="justify" vertical="center" wrapText="1"/>
      <protection locked="0"/>
    </xf>
    <xf numFmtId="0" fontId="6" fillId="10" borderId="74" xfId="0" applyFont="1" applyFill="1" applyBorder="1" applyAlignment="1" applyProtection="1">
      <alignment horizontal="justify" vertical="center"/>
      <protection locked="0"/>
    </xf>
    <xf numFmtId="14" fontId="6" fillId="10" borderId="46" xfId="1" applyNumberFormat="1" applyFont="1" applyFill="1" applyBorder="1" applyAlignment="1" applyProtection="1">
      <alignment horizontal="center" vertical="center" wrapText="1"/>
      <protection locked="0"/>
    </xf>
    <xf numFmtId="0" fontId="6" fillId="10" borderId="19" xfId="0"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wrapText="1"/>
      <protection locked="0"/>
    </xf>
    <xf numFmtId="0" fontId="6" fillId="10" borderId="49" xfId="0" applyFont="1" applyFill="1" applyBorder="1" applyAlignment="1" applyProtection="1">
      <alignment horizontal="justify" vertical="center" wrapText="1"/>
      <protection locked="0"/>
    </xf>
    <xf numFmtId="0" fontId="6" fillId="10" borderId="42" xfId="0" applyFont="1" applyFill="1" applyBorder="1" applyAlignment="1" applyProtection="1">
      <alignment horizontal="justify" vertical="center" wrapText="1"/>
      <protection locked="0"/>
    </xf>
    <xf numFmtId="0" fontId="6" fillId="10" borderId="51" xfId="1" applyFont="1" applyFill="1" applyBorder="1" applyAlignment="1" applyProtection="1">
      <alignment horizontal="left" vertical="center" wrapText="1"/>
      <protection locked="0"/>
    </xf>
    <xf numFmtId="0" fontId="9" fillId="10" borderId="19" xfId="1" applyFont="1" applyFill="1" applyBorder="1" applyAlignment="1" applyProtection="1">
      <alignment horizontal="left" vertical="center" wrapText="1"/>
      <protection locked="0"/>
    </xf>
    <xf numFmtId="0" fontId="9" fillId="10" borderId="46" xfId="1" applyFont="1" applyFill="1" applyBorder="1" applyAlignment="1" applyProtection="1">
      <alignment horizontal="left" vertical="center" wrapText="1"/>
      <protection locked="0"/>
    </xf>
    <xf numFmtId="0" fontId="6" fillId="10" borderId="51" xfId="0" applyFont="1" applyFill="1" applyBorder="1" applyAlignment="1" applyProtection="1">
      <alignment horizontal="left" vertical="center" wrapText="1"/>
      <protection locked="0"/>
    </xf>
    <xf numFmtId="0" fontId="6" fillId="10" borderId="19"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42" xfId="0" applyFont="1" applyFill="1" applyBorder="1" applyAlignment="1" applyProtection="1">
      <alignment horizontal="center"/>
      <protection locked="0"/>
    </xf>
    <xf numFmtId="0" fontId="6" fillId="10" borderId="15" xfId="0" applyFont="1" applyFill="1" applyBorder="1" applyAlignment="1" applyProtection="1">
      <alignment horizontal="center"/>
      <protection locked="0"/>
    </xf>
    <xf numFmtId="0" fontId="9" fillId="10" borderId="1" xfId="1" applyFont="1" applyFill="1" applyBorder="1" applyAlignment="1" applyProtection="1">
      <alignment horizontal="left" vertical="center" wrapText="1"/>
      <protection locked="0"/>
    </xf>
    <xf numFmtId="9" fontId="6" fillId="0" borderId="6" xfId="1" applyNumberFormat="1" applyBorder="1" applyAlignment="1">
      <alignment horizontal="center" vertical="center" wrapText="1"/>
    </xf>
    <xf numFmtId="9" fontId="6" fillId="0" borderId="46" xfId="1" applyNumberFormat="1" applyBorder="1" applyAlignment="1">
      <alignment horizontal="center" vertical="center" wrapText="1"/>
    </xf>
    <xf numFmtId="0" fontId="6" fillId="10" borderId="14" xfId="0" applyFont="1" applyFill="1" applyBorder="1" applyAlignment="1" applyProtection="1">
      <alignment horizontal="left" vertical="center"/>
      <protection locked="0"/>
    </xf>
    <xf numFmtId="0" fontId="6" fillId="10" borderId="7" xfId="0" applyFont="1" applyFill="1" applyBorder="1" applyAlignment="1" applyProtection="1">
      <alignment horizontal="center" vertical="center"/>
      <protection locked="0"/>
    </xf>
    <xf numFmtId="0" fontId="6" fillId="10" borderId="14"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protection locked="0"/>
    </xf>
    <xf numFmtId="0" fontId="6" fillId="10" borderId="12" xfId="0" applyFont="1" applyFill="1" applyBorder="1" applyAlignment="1" applyProtection="1">
      <alignment horizontal="center"/>
      <protection locked="0"/>
    </xf>
    <xf numFmtId="0" fontId="6" fillId="10" borderId="7" xfId="1" applyFont="1" applyFill="1" applyBorder="1" applyAlignment="1" applyProtection="1">
      <alignment horizontal="left" vertical="center" wrapText="1"/>
      <protection locked="0"/>
    </xf>
    <xf numFmtId="9" fontId="6" fillId="10" borderId="9" xfId="1" applyNumberFormat="1" applyFont="1" applyFill="1" applyBorder="1" applyAlignment="1" applyProtection="1">
      <alignment horizontal="center" vertical="center" wrapText="1"/>
      <protection locked="0"/>
    </xf>
    <xf numFmtId="0" fontId="6" fillId="10" borderId="9" xfId="0" applyFont="1" applyFill="1" applyBorder="1" applyAlignment="1" applyProtection="1">
      <alignment horizontal="center" vertical="top" wrapText="1"/>
      <protection locked="0"/>
    </xf>
    <xf numFmtId="0" fontId="6" fillId="10" borderId="1" xfId="0" applyFont="1" applyFill="1" applyBorder="1" applyAlignment="1" applyProtection="1">
      <alignment horizontal="center" vertical="top"/>
      <protection locked="0"/>
    </xf>
    <xf numFmtId="0" fontId="6" fillId="10" borderId="14" xfId="0" applyFont="1" applyFill="1" applyBorder="1" applyAlignment="1" applyProtection="1">
      <alignment horizontal="center" vertical="top"/>
      <protection locked="0"/>
    </xf>
    <xf numFmtId="0" fontId="6" fillId="10" borderId="9"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3" fillId="10" borderId="0" xfId="1" applyFont="1" applyFill="1" applyBorder="1" applyAlignment="1" applyProtection="1">
      <alignment horizontal="left" vertical="center" wrapText="1"/>
      <protection locked="0"/>
    </xf>
    <xf numFmtId="0" fontId="59" fillId="10" borderId="0" xfId="1" applyFont="1" applyFill="1" applyBorder="1" applyAlignment="1" applyProtection="1">
      <alignment horizontal="left" vertical="center" wrapText="1"/>
      <protection locked="0"/>
    </xf>
    <xf numFmtId="0" fontId="6" fillId="10" borderId="9" xfId="0" applyFont="1" applyFill="1" applyBorder="1" applyAlignment="1" applyProtection="1">
      <alignment horizontal="left" vertical="center" wrapText="1"/>
      <protection locked="0"/>
    </xf>
    <xf numFmtId="0" fontId="6" fillId="10" borderId="1" xfId="0" applyFont="1" applyFill="1" applyBorder="1" applyAlignment="1" applyProtection="1">
      <alignment horizontal="left" vertical="center"/>
      <protection locked="0"/>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1" fillId="7" borderId="8" xfId="0" applyFont="1" applyFill="1" applyBorder="1" applyAlignment="1">
      <alignment horizontal="justify" vertical="center" wrapText="1"/>
    </xf>
    <xf numFmtId="0" fontId="1" fillId="7" borderId="11" xfId="0" applyFont="1" applyFill="1" applyBorder="1" applyAlignment="1">
      <alignment horizontal="justify" vertical="center" wrapText="1"/>
    </xf>
    <xf numFmtId="0" fontId="1" fillId="7" borderId="9" xfId="0" applyFont="1" applyFill="1" applyBorder="1" applyAlignment="1">
      <alignment horizontal="center"/>
    </xf>
    <xf numFmtId="0" fontId="1" fillId="7" borderId="10" xfId="0" applyFont="1" applyFill="1" applyBorder="1" applyAlignment="1">
      <alignment horizontal="center"/>
    </xf>
    <xf numFmtId="0" fontId="26" fillId="6" borderId="39" xfId="0" applyFont="1" applyFill="1" applyBorder="1" applyAlignment="1">
      <alignment horizontal="center"/>
    </xf>
    <xf numFmtId="0" fontId="27" fillId="6" borderId="44" xfId="0" applyFont="1" applyFill="1" applyBorder="1" applyAlignment="1">
      <alignment horizontal="center"/>
    </xf>
    <xf numFmtId="0" fontId="27" fillId="6" borderId="38" xfId="0" applyFont="1" applyFill="1" applyBorder="1" applyAlignment="1">
      <alignment horizontal="center"/>
    </xf>
    <xf numFmtId="0" fontId="61" fillId="0" borderId="30"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8" fillId="0" borderId="50" xfId="1" applyFont="1" applyBorder="1" applyAlignment="1">
      <alignment horizontal="center" wrapText="1"/>
    </xf>
    <xf numFmtId="0" fontId="8" fillId="0" borderId="67" xfId="1" applyFont="1" applyBorder="1" applyAlignment="1">
      <alignment horizont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64" xfId="0" applyFont="1" applyBorder="1" applyAlignment="1">
      <alignment horizontal="left" vertical="center" wrapText="1"/>
    </xf>
    <xf numFmtId="0" fontId="20" fillId="0" borderId="1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2" xfId="0" applyFont="1" applyBorder="1" applyAlignment="1">
      <alignment horizontal="left" vertical="center" wrapText="1"/>
    </xf>
    <xf numFmtId="0" fontId="20" fillId="0" borderId="45" xfId="0" applyFont="1" applyBorder="1" applyAlignment="1">
      <alignment horizontal="left" vertical="center" wrapText="1"/>
    </xf>
    <xf numFmtId="0" fontId="20" fillId="0" borderId="15" xfId="0" applyFont="1" applyBorder="1" applyAlignment="1">
      <alignment horizontal="left" vertical="center" wrapText="1"/>
    </xf>
    <xf numFmtId="0" fontId="36" fillId="6" borderId="30" xfId="0" applyFont="1" applyFill="1" applyBorder="1" applyAlignment="1">
      <alignment horizontal="center" wrapText="1"/>
    </xf>
    <xf numFmtId="0" fontId="36" fillId="6" borderId="17" xfId="0" applyFont="1" applyFill="1" applyBorder="1" applyAlignment="1">
      <alignment horizontal="center" wrapText="1"/>
    </xf>
    <xf numFmtId="0" fontId="36" fillId="6" borderId="31" xfId="0" applyFont="1" applyFill="1" applyBorder="1" applyAlignment="1">
      <alignment horizontal="center" wrapText="1"/>
    </xf>
    <xf numFmtId="0" fontId="8" fillId="0" borderId="50" xfId="1" applyFont="1" applyBorder="1" applyAlignment="1">
      <alignment horizontal="center" vertical="center" wrapText="1"/>
    </xf>
    <xf numFmtId="0" fontId="36" fillId="6" borderId="39" xfId="0" applyFont="1" applyFill="1" applyBorder="1" applyAlignment="1">
      <alignment horizontal="center" wrapText="1"/>
    </xf>
    <xf numFmtId="0" fontId="36" fillId="6" borderId="44" xfId="0" applyFont="1" applyFill="1" applyBorder="1" applyAlignment="1">
      <alignment horizontal="center" wrapText="1"/>
    </xf>
    <xf numFmtId="0" fontId="36" fillId="6" borderId="38" xfId="0" applyFont="1" applyFill="1" applyBorder="1" applyAlignment="1">
      <alignment horizontal="center" wrapText="1"/>
    </xf>
    <xf numFmtId="0" fontId="1" fillId="7" borderId="25"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0" fillId="0" borderId="44" xfId="0" applyFont="1" applyBorder="1" applyAlignment="1">
      <alignment horizontal="left" vertical="center" wrapText="1"/>
    </xf>
    <xf numFmtId="0" fontId="20" fillId="0" borderId="38" xfId="0" applyFont="1" applyBorder="1" applyAlignment="1">
      <alignment horizontal="left" vertical="center" wrapText="1"/>
    </xf>
    <xf numFmtId="0" fontId="22" fillId="0" borderId="8" xfId="0" applyFont="1" applyBorder="1" applyAlignment="1">
      <alignment horizontal="left" vertical="center" wrapTex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6" fillId="0" borderId="0" xfId="1" applyFill="1" applyBorder="1" applyAlignment="1">
      <alignment horizontal="center"/>
    </xf>
    <xf numFmtId="0" fontId="22" fillId="0" borderId="47" xfId="0" applyFont="1" applyBorder="1" applyAlignment="1">
      <alignment horizontal="left" vertical="center" wrapText="1"/>
    </xf>
    <xf numFmtId="0" fontId="14" fillId="6" borderId="25" xfId="0" applyFont="1" applyFill="1" applyBorder="1" applyAlignment="1">
      <alignment horizontal="center" wrapText="1"/>
    </xf>
    <xf numFmtId="0" fontId="14" fillId="6" borderId="27" xfId="0" applyFont="1" applyFill="1" applyBorder="1" applyAlignment="1">
      <alignment horizontal="center" wrapText="1"/>
    </xf>
    <xf numFmtId="0" fontId="35" fillId="6" borderId="1" xfId="0" applyFont="1" applyFill="1" applyBorder="1" applyAlignment="1">
      <alignment horizontal="center"/>
    </xf>
    <xf numFmtId="0" fontId="0" fillId="0" borderId="1" xfId="0" applyBorder="1" applyAlignment="1">
      <alignment horizontal="center" vertical="center" wrapText="1"/>
    </xf>
    <xf numFmtId="0" fontId="14" fillId="6" borderId="1" xfId="0" applyFont="1" applyFill="1" applyBorder="1" applyAlignment="1">
      <alignment horizontal="center"/>
    </xf>
    <xf numFmtId="0" fontId="1" fillId="6" borderId="1" xfId="0" applyFont="1" applyFill="1" applyBorder="1" applyAlignment="1">
      <alignment horizontal="center"/>
    </xf>
    <xf numFmtId="49" fontId="43" fillId="10" borderId="13" xfId="0" applyNumberFormat="1" applyFont="1" applyFill="1" applyBorder="1" applyAlignment="1">
      <alignment horizontal="center" vertical="center" wrapText="1"/>
    </xf>
    <xf numFmtId="49" fontId="43" fillId="10" borderId="14" xfId="0" applyNumberFormat="1" applyFont="1" applyFill="1" applyBorder="1" applyAlignment="1">
      <alignment horizontal="center" vertical="center" wrapText="1"/>
    </xf>
    <xf numFmtId="49" fontId="43" fillId="12" borderId="14" xfId="0" applyNumberFormat="1" applyFont="1" applyFill="1" applyBorder="1" applyAlignment="1">
      <alignment horizontal="center" vertical="center" wrapText="1"/>
    </xf>
    <xf numFmtId="49" fontId="43" fillId="12" borderId="15" xfId="0" applyNumberFormat="1" applyFont="1" applyFill="1" applyBorder="1" applyAlignment="1">
      <alignment horizontal="center" vertical="center" wrapText="1"/>
    </xf>
    <xf numFmtId="0" fontId="0" fillId="0" borderId="1" xfId="0" applyBorder="1" applyAlignment="1" applyProtection="1">
      <alignment horizontal="center"/>
      <protection locked="0"/>
    </xf>
    <xf numFmtId="49" fontId="43" fillId="10" borderId="11" xfId="0" applyNumberFormat="1" applyFont="1" applyFill="1" applyBorder="1" applyAlignment="1">
      <alignment horizontal="center" vertical="center" wrapText="1"/>
    </xf>
    <xf numFmtId="49" fontId="43" fillId="10" borderId="1"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49" fontId="43" fillId="11" borderId="12"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42" fillId="7" borderId="8" xfId="0" applyFont="1" applyFill="1" applyBorder="1" applyAlignment="1">
      <alignment horizontal="left" vertical="center" wrapText="1"/>
    </xf>
    <xf numFmtId="0" fontId="42" fillId="7" borderId="9" xfId="0" applyFont="1" applyFill="1" applyBorder="1" applyAlignment="1">
      <alignment horizontal="left" vertical="center" wrapText="1"/>
    </xf>
    <xf numFmtId="0" fontId="42" fillId="7" borderId="10" xfId="0" applyFont="1" applyFill="1" applyBorder="1" applyAlignment="1">
      <alignment horizontal="left" vertical="center" wrapText="1"/>
    </xf>
    <xf numFmtId="0" fontId="42" fillId="7" borderId="13" xfId="0" applyFont="1" applyFill="1" applyBorder="1" applyAlignment="1">
      <alignment horizontal="left" vertical="center" wrapText="1"/>
    </xf>
    <xf numFmtId="0" fontId="42" fillId="7" borderId="14" xfId="0" applyFont="1" applyFill="1" applyBorder="1" applyAlignment="1">
      <alignment horizontal="left" vertical="center" wrapText="1"/>
    </xf>
    <xf numFmtId="0" fontId="42" fillId="7" borderId="15" xfId="0" applyFont="1" applyFill="1" applyBorder="1" applyAlignment="1">
      <alignment horizontal="left" vertical="center" wrapText="1"/>
    </xf>
    <xf numFmtId="0" fontId="0" fillId="0" borderId="6" xfId="0" applyFont="1" applyBorder="1" applyAlignment="1">
      <alignment horizontal="left" vertical="center" wrapText="1"/>
    </xf>
    <xf numFmtId="0" fontId="14" fillId="7" borderId="37" xfId="0" applyFont="1" applyFill="1" applyBorder="1" applyAlignment="1">
      <alignment horizontal="center"/>
    </xf>
    <xf numFmtId="0" fontId="14" fillId="7" borderId="51" xfId="0" applyFont="1" applyFill="1" applyBorder="1" applyAlignment="1">
      <alignment horizontal="center"/>
    </xf>
    <xf numFmtId="0" fontId="44" fillId="6" borderId="2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5" fillId="7" borderId="8" xfId="0" applyFont="1" applyFill="1" applyBorder="1" applyAlignment="1">
      <alignment horizontal="center" vertical="center" wrapText="1"/>
    </xf>
    <xf numFmtId="0" fontId="45" fillId="7" borderId="9" xfId="0" applyFont="1" applyFill="1" applyBorder="1" applyAlignment="1">
      <alignment horizontal="center" vertical="center" wrapText="1"/>
    </xf>
    <xf numFmtId="0" fontId="45" fillId="7" borderId="10" xfId="0" applyFont="1" applyFill="1" applyBorder="1" applyAlignment="1">
      <alignment horizontal="center" vertical="center" wrapText="1"/>
    </xf>
    <xf numFmtId="49" fontId="43" fillId="13" borderId="1" xfId="0" applyNumberFormat="1" applyFont="1" applyFill="1" applyBorder="1" applyAlignment="1">
      <alignment horizontal="center" vertical="center" wrapText="1"/>
    </xf>
    <xf numFmtId="49" fontId="43" fillId="13" borderId="12" xfId="0" applyNumberFormat="1" applyFont="1" applyFill="1" applyBorder="1" applyAlignment="1">
      <alignment horizontal="center" vertical="center" wrapText="1"/>
    </xf>
    <xf numFmtId="0" fontId="0" fillId="0" borderId="0" xfId="0" applyBorder="1" applyAlignment="1">
      <alignment horizontal="center"/>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20"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26" fillId="6" borderId="8" xfId="0" applyFont="1" applyFill="1" applyBorder="1" applyAlignment="1">
      <alignment horizontal="center"/>
    </xf>
    <xf numFmtId="0" fontId="27" fillId="6" borderId="9" xfId="0" applyFont="1" applyFill="1" applyBorder="1" applyAlignment="1">
      <alignment horizontal="center"/>
    </xf>
    <xf numFmtId="0" fontId="27" fillId="6" borderId="10" xfId="0" applyFont="1" applyFill="1" applyBorder="1" applyAlignment="1">
      <alignment horizontal="center"/>
    </xf>
    <xf numFmtId="0" fontId="0" fillId="10" borderId="30" xfId="0" applyFont="1" applyFill="1" applyBorder="1" applyAlignment="1">
      <alignment horizontal="left" vertical="center" wrapText="1"/>
    </xf>
    <xf numFmtId="0" fontId="0" fillId="10" borderId="17" xfId="0" applyFont="1" applyFill="1" applyBorder="1" applyAlignment="1">
      <alignment horizontal="left" vertical="center" wrapText="1"/>
    </xf>
    <xf numFmtId="0" fontId="0" fillId="10" borderId="31" xfId="0" applyFont="1" applyFill="1" applyBorder="1" applyAlignment="1">
      <alignment horizontal="left" vertical="center" wrapText="1"/>
    </xf>
    <xf numFmtId="0" fontId="14" fillId="10" borderId="0" xfId="0" applyFont="1" applyFill="1" applyBorder="1" applyAlignment="1">
      <alignment horizontal="center"/>
    </xf>
    <xf numFmtId="0" fontId="14" fillId="10" borderId="29" xfId="0" applyFont="1" applyFill="1" applyBorder="1" applyAlignment="1">
      <alignment horizontal="center"/>
    </xf>
    <xf numFmtId="0" fontId="14" fillId="7" borderId="25" xfId="0" applyFont="1" applyFill="1" applyBorder="1" applyAlignment="1">
      <alignment horizontal="center"/>
    </xf>
    <xf numFmtId="0" fontId="14" fillId="7" borderId="26" xfId="0" applyFont="1" applyFill="1" applyBorder="1" applyAlignment="1">
      <alignment horizontal="center"/>
    </xf>
    <xf numFmtId="0" fontId="14" fillId="7" borderId="27" xfId="0" applyFont="1" applyFill="1" applyBorder="1" applyAlignment="1">
      <alignment horizontal="center"/>
    </xf>
    <xf numFmtId="0" fontId="1" fillId="10" borderId="28" xfId="0" applyFont="1" applyFill="1" applyBorder="1" applyAlignment="1">
      <alignment horizontal="center"/>
    </xf>
    <xf numFmtId="0" fontId="1" fillId="10" borderId="0" xfId="0" applyFont="1" applyFill="1" applyBorder="1" applyAlignment="1">
      <alignment horizontal="center"/>
    </xf>
    <xf numFmtId="0" fontId="1" fillId="10" borderId="29" xfId="0" applyFont="1" applyFill="1" applyBorder="1" applyAlignment="1">
      <alignment horizontal="center"/>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26" fillId="6" borderId="25" xfId="0" applyFont="1" applyFill="1" applyBorder="1" applyAlignment="1">
      <alignment horizontal="center"/>
    </xf>
    <xf numFmtId="0" fontId="26" fillId="6" borderId="26" xfId="0" applyFont="1" applyFill="1" applyBorder="1" applyAlignment="1">
      <alignment horizontal="center"/>
    </xf>
    <xf numFmtId="0" fontId="26" fillId="6" borderId="27" xfId="0" applyFont="1" applyFill="1" applyBorder="1" applyAlignment="1">
      <alignment horizontal="center"/>
    </xf>
    <xf numFmtId="0" fontId="26" fillId="6" borderId="1" xfId="0" applyFont="1" applyFill="1" applyBorder="1" applyAlignment="1">
      <alignment horizontal="center"/>
    </xf>
    <xf numFmtId="0" fontId="1" fillId="7" borderId="1" xfId="0" applyFont="1" applyFill="1" applyBorder="1" applyAlignment="1">
      <alignment horizontal="center"/>
    </xf>
    <xf numFmtId="0" fontId="39" fillId="0" borderId="1" xfId="0" applyFont="1" applyBorder="1" applyAlignment="1">
      <alignment horizontal="center" vertical="center"/>
    </xf>
    <xf numFmtId="0" fontId="42" fillId="0" borderId="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0" fontId="40" fillId="0" borderId="8"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26" fillId="6" borderId="39" xfId="0" applyFont="1" applyFill="1" applyBorder="1" applyAlignment="1">
      <alignment horizontal="center" vertical="center" wrapText="1"/>
    </xf>
    <xf numFmtId="0" fontId="26" fillId="6" borderId="44" xfId="0" applyFont="1" applyFill="1" applyBorder="1" applyAlignment="1">
      <alignment horizontal="center" vertical="center"/>
    </xf>
    <xf numFmtId="0" fontId="26" fillId="6" borderId="38" xfId="0" applyFont="1" applyFill="1" applyBorder="1" applyAlignment="1">
      <alignment horizontal="center" vertical="center"/>
    </xf>
    <xf numFmtId="0" fontId="26" fillId="6" borderId="30"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31" xfId="0" applyFont="1" applyFill="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26" fillId="6" borderId="70" xfId="0" applyFont="1" applyFill="1" applyBorder="1" applyAlignment="1">
      <alignment horizontal="center" vertical="top" wrapText="1"/>
    </xf>
    <xf numFmtId="0" fontId="26" fillId="6" borderId="36" xfId="0" applyFont="1" applyFill="1" applyBorder="1" applyAlignment="1">
      <alignment horizontal="center" vertical="top" wrapText="1"/>
    </xf>
    <xf numFmtId="0" fontId="26" fillId="6" borderId="71" xfId="0" applyFont="1" applyFill="1" applyBorder="1" applyAlignment="1">
      <alignment horizontal="center" vertical="top"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26" fillId="6" borderId="70" xfId="0" applyFont="1" applyFill="1" applyBorder="1" applyAlignment="1">
      <alignment horizontal="center"/>
    </xf>
    <xf numFmtId="0" fontId="26" fillId="6" borderId="71" xfId="0" applyFont="1" applyFill="1" applyBorder="1" applyAlignment="1">
      <alignment horizontal="center"/>
    </xf>
    <xf numFmtId="0" fontId="0" fillId="0" borderId="37"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38" fillId="6" borderId="40" xfId="0" applyFont="1" applyFill="1" applyBorder="1" applyAlignment="1">
      <alignment horizontal="center" vertical="center" wrapText="1"/>
    </xf>
    <xf numFmtId="0" fontId="38" fillId="6" borderId="41" xfId="0" applyFont="1" applyFill="1" applyBorder="1" applyAlignment="1">
      <alignment horizontal="center" vertical="center" wrapText="1"/>
    </xf>
    <xf numFmtId="0" fontId="26" fillId="6" borderId="9" xfId="0" applyFont="1" applyFill="1" applyBorder="1" applyAlignment="1">
      <alignment horizontal="center"/>
    </xf>
    <xf numFmtId="0" fontId="26" fillId="6" borderId="10" xfId="0" applyFont="1" applyFill="1" applyBorder="1" applyAlignment="1">
      <alignment horizont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4" xfId="1" applyFont="1" applyFill="1" applyBorder="1" applyAlignment="1">
      <alignment horizontal="center" vertical="center" wrapText="1"/>
    </xf>
  </cellXfs>
  <cellStyles count="6">
    <cellStyle name="Entrada" xfId="5" builtinId="20"/>
    <cellStyle name="Hipervínculo" xfId="3" builtinId="8"/>
    <cellStyle name="Millares" xfId="2" builtinId="3"/>
    <cellStyle name="Normal" xfId="0" builtinId="0"/>
    <cellStyle name="Normal 2" xfId="1"/>
    <cellStyle name="Porcentaje" xfId="4" builtinId="5"/>
  </cellStyles>
  <dxfs count="309">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6B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257175</xdr:colOff>
      <xdr:row>1</xdr:row>
      <xdr:rowOff>28575</xdr:rowOff>
    </xdr:from>
    <xdr:to>
      <xdr:col>2</xdr:col>
      <xdr:colOff>754425</xdr:colOff>
      <xdr:row>2</xdr:row>
      <xdr:rowOff>400050</xdr:rowOff>
    </xdr:to>
    <xdr:pic>
      <xdr:nvPicPr>
        <xdr:cNvPr id="2" name="Picture 37" descr="logo nuevo contralori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228600"/>
          <a:ext cx="1468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28575</xdr:colOff>
          <xdr:row>13</xdr:row>
          <xdr:rowOff>19050</xdr:rowOff>
        </xdr:from>
        <xdr:to>
          <xdr:col>11</xdr:col>
          <xdr:colOff>0</xdr:colOff>
          <xdr:row>13</xdr:row>
          <xdr:rowOff>247650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 Guia de Amenazas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9525</xdr:rowOff>
        </xdr:from>
        <xdr:to>
          <xdr:col>11</xdr:col>
          <xdr:colOff>0</xdr:colOff>
          <xdr:row>14</xdr:row>
          <xdr:rowOff>238125</xdr:rowOff>
        </xdr:to>
        <xdr:sp macro="" textlink="">
          <xdr:nvSpPr>
            <xdr:cNvPr id="1026" name="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2. Guia de Vulnerabilidades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15</xdr:row>
          <xdr:rowOff>0</xdr:rowOff>
        </xdr:from>
        <xdr:to>
          <xdr:col>11</xdr:col>
          <xdr:colOff>0</xdr:colOff>
          <xdr:row>15</xdr:row>
          <xdr:rowOff>228600</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3.Criterios para Calificar la Probabilidad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16</xdr:row>
          <xdr:rowOff>0</xdr:rowOff>
        </xdr:from>
        <xdr:to>
          <xdr:col>11</xdr:col>
          <xdr:colOff>0</xdr:colOff>
          <xdr:row>16</xdr:row>
          <xdr:rowOff>228600</xdr:rowOff>
        </xdr:to>
        <xdr:sp macro="" textlink="">
          <xdr:nvSpPr>
            <xdr:cNvPr id="1028" name="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4. Criterios para Calificar el Impacto Gestión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17</xdr:row>
          <xdr:rowOff>9525</xdr:rowOff>
        </xdr:from>
        <xdr:to>
          <xdr:col>11</xdr:col>
          <xdr:colOff>0</xdr:colOff>
          <xdr:row>17</xdr:row>
          <xdr:rowOff>238125</xdr:rowOff>
        </xdr:to>
        <xdr:sp macro="" textlink="">
          <xdr:nvSpPr>
            <xdr:cNvPr id="1029" name="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No.5. Criterios para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19050</xdr:rowOff>
        </xdr:from>
        <xdr:to>
          <xdr:col>11</xdr:col>
          <xdr:colOff>0</xdr:colOff>
          <xdr:row>18</xdr:row>
          <xdr:rowOff>247650</xdr:rowOff>
        </xdr:to>
        <xdr:sp macro="" textlink="">
          <xdr:nvSpPr>
            <xdr:cNvPr id="1030" name="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6. Criterios para Calificar el Impacto - Riesgos de Seguridad Digital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19</xdr:row>
          <xdr:rowOff>28575</xdr:rowOff>
        </xdr:from>
        <xdr:to>
          <xdr:col>11</xdr:col>
          <xdr:colOff>0</xdr:colOff>
          <xdr:row>19</xdr:row>
          <xdr:rowOff>257175</xdr:rowOff>
        </xdr:to>
        <xdr:sp macro="" textlink="">
          <xdr:nvSpPr>
            <xdr:cNvPr id="1031" name="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No.7  Mapa de Calor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28575</xdr:rowOff>
        </xdr:from>
        <xdr:to>
          <xdr:col>11</xdr:col>
          <xdr:colOff>0</xdr:colOff>
          <xdr:row>20</xdr:row>
          <xdr:rowOff>257175</xdr:rowOff>
        </xdr:to>
        <xdr:sp macro="" textlink="">
          <xdr:nvSpPr>
            <xdr:cNvPr id="1032" name="Button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8  Tipos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28575</xdr:rowOff>
        </xdr:from>
        <xdr:to>
          <xdr:col>11</xdr:col>
          <xdr:colOff>0</xdr:colOff>
          <xdr:row>21</xdr:row>
          <xdr:rowOff>257175</xdr:rowOff>
        </xdr:to>
        <xdr:sp macro="" textlink="">
          <xdr:nvSpPr>
            <xdr:cNvPr id="1033" name="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9 Controles de Seguridad de la Información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22</xdr:row>
          <xdr:rowOff>9525</xdr:rowOff>
        </xdr:from>
        <xdr:to>
          <xdr:col>12</xdr:col>
          <xdr:colOff>914400</xdr:colOff>
          <xdr:row>22</xdr:row>
          <xdr:rowOff>266700</xdr:rowOff>
        </xdr:to>
        <xdr:sp macro="" textlink="">
          <xdr:nvSpPr>
            <xdr:cNvPr id="1034" name="Button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10. Peso o Participación de cada variable en el Diseño del Control para la Mitigación del Riesgo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11</xdr:col>
          <xdr:colOff>0</xdr:colOff>
          <xdr:row>24</xdr:row>
          <xdr:rowOff>9525</xdr:rowOff>
        </xdr:to>
        <xdr:sp macro="" textlink="">
          <xdr:nvSpPr>
            <xdr:cNvPr id="1035" name="Button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11. Calificación del Diseño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57150</xdr:rowOff>
        </xdr:from>
        <xdr:to>
          <xdr:col>11</xdr:col>
          <xdr:colOff>0</xdr:colOff>
          <xdr:row>25</xdr:row>
          <xdr:rowOff>19050</xdr:rowOff>
        </xdr:to>
        <xdr:sp macro="" textlink="">
          <xdr:nvSpPr>
            <xdr:cNvPr id="1036" name="Button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12. Calificación de Ejecución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25</xdr:row>
          <xdr:rowOff>57150</xdr:rowOff>
        </xdr:from>
        <xdr:to>
          <xdr:col>11</xdr:col>
          <xdr:colOff>0</xdr:colOff>
          <xdr:row>26</xdr:row>
          <xdr:rowOff>19050</xdr:rowOff>
        </xdr:to>
        <xdr:sp macro="" textlink="">
          <xdr:nvSpPr>
            <xdr:cNvPr id="1037" name="Button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13. Calificación Solidez Individual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26</xdr:row>
          <xdr:rowOff>57150</xdr:rowOff>
        </xdr:from>
        <xdr:to>
          <xdr:col>11</xdr:col>
          <xdr:colOff>0</xdr:colOff>
          <xdr:row>27</xdr:row>
          <xdr:rowOff>19050</xdr:rowOff>
        </xdr:to>
        <xdr:sp macro="" textlink="">
          <xdr:nvSpPr>
            <xdr:cNvPr id="1038" name="Button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14. Calificación de la Solidez del Conjunto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27</xdr:row>
          <xdr:rowOff>57150</xdr:rowOff>
        </xdr:from>
        <xdr:to>
          <xdr:col>12</xdr:col>
          <xdr:colOff>828675</xdr:colOff>
          <xdr:row>28</xdr:row>
          <xdr:rowOff>47625</xdr:rowOff>
        </xdr:to>
        <xdr:sp macro="" textlink="">
          <xdr:nvSpPr>
            <xdr:cNvPr id="1039" name="Button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15. Resultados de los Posibles desplazamientos de la Probabilidad y del Impacto de los Riesgos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9525</xdr:rowOff>
        </xdr:from>
        <xdr:to>
          <xdr:col>8</xdr:col>
          <xdr:colOff>0</xdr:colOff>
          <xdr:row>10</xdr:row>
          <xdr:rowOff>0</xdr:rowOff>
        </xdr:to>
        <xdr:sp macro="" textlink="">
          <xdr:nvSpPr>
            <xdr:cNvPr id="1040" name="Button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8</xdr:row>
          <xdr:rowOff>0</xdr:rowOff>
        </xdr:from>
        <xdr:to>
          <xdr:col>8</xdr:col>
          <xdr:colOff>9525</xdr:colOff>
          <xdr:row>8</xdr:row>
          <xdr:rowOff>257175</xdr:rowOff>
        </xdr:to>
        <xdr:sp macro="" textlink="">
          <xdr:nvSpPr>
            <xdr:cNvPr id="1041" name="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de definición de Riesgos de Corrupción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762000</xdr:colOff>
          <xdr:row>0</xdr:row>
          <xdr:rowOff>161925</xdr:rowOff>
        </xdr:from>
        <xdr:to>
          <xdr:col>2</xdr:col>
          <xdr:colOff>9525</xdr:colOff>
          <xdr:row>2</xdr:row>
          <xdr:rowOff>0</xdr:rowOff>
        </xdr:to>
        <xdr:sp macro="" textlink="">
          <xdr:nvSpPr>
            <xdr:cNvPr id="24577" name="Button 1" hidden="1">
              <a:extLst>
                <a:ext uri="{63B3BB69-23CF-44E3-9099-C40C66FF867C}">
                  <a14:compatExt spid="_x0000_s24577"/>
                </a:ext>
                <a:ext uri="{FF2B5EF4-FFF2-40B4-BE49-F238E27FC236}">
                  <a16:creationId xmlns:a16="http://schemas.microsoft.com/office/drawing/2014/main" xmlns="" id="{00000000-0008-0000-0B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485775</xdr:colOff>
      <xdr:row>11</xdr:row>
      <xdr:rowOff>0</xdr:rowOff>
    </xdr:from>
    <xdr:to>
      <xdr:col>4</xdr:col>
      <xdr:colOff>495300</xdr:colOff>
      <xdr:row>11</xdr:row>
      <xdr:rowOff>171450</xdr:rowOff>
    </xdr:to>
    <xdr:cxnSp macro="">
      <xdr:nvCxnSpPr>
        <xdr:cNvPr id="2" name="Conector recto 1">
          <a:extLst>
            <a:ext uri="{FF2B5EF4-FFF2-40B4-BE49-F238E27FC236}">
              <a16:creationId xmlns:a16="http://schemas.microsoft.com/office/drawing/2014/main" xmlns="" id="{00000000-0008-0000-0C00-000002000000}"/>
            </a:ext>
          </a:extLst>
        </xdr:cNvPr>
        <xdr:cNvCxnSpPr/>
      </xdr:nvCxnSpPr>
      <xdr:spPr>
        <a:xfrm flipH="1">
          <a:off x="4419600" y="2371725"/>
          <a:ext cx="9525" cy="171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11</xdr:row>
      <xdr:rowOff>19050</xdr:rowOff>
    </xdr:from>
    <xdr:to>
      <xdr:col>8</xdr:col>
      <xdr:colOff>552450</xdr:colOff>
      <xdr:row>11</xdr:row>
      <xdr:rowOff>171450</xdr:rowOff>
    </xdr:to>
    <xdr:cxnSp macro="">
      <xdr:nvCxnSpPr>
        <xdr:cNvPr id="3" name="Conector recto 2">
          <a:extLst>
            <a:ext uri="{FF2B5EF4-FFF2-40B4-BE49-F238E27FC236}">
              <a16:creationId xmlns:a16="http://schemas.microsoft.com/office/drawing/2014/main" xmlns="" id="{00000000-0008-0000-0C00-000003000000}"/>
            </a:ext>
          </a:extLst>
        </xdr:cNvPr>
        <xdr:cNvCxnSpPr/>
      </xdr:nvCxnSpPr>
      <xdr:spPr>
        <a:xfrm flipH="1">
          <a:off x="9658350" y="2390775"/>
          <a:ext cx="19050" cy="1524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11</xdr:row>
      <xdr:rowOff>171450</xdr:rowOff>
    </xdr:from>
    <xdr:to>
      <xdr:col>8</xdr:col>
      <xdr:colOff>552450</xdr:colOff>
      <xdr:row>11</xdr:row>
      <xdr:rowOff>171450</xdr:rowOff>
    </xdr:to>
    <xdr:cxnSp macro="">
      <xdr:nvCxnSpPr>
        <xdr:cNvPr id="5" name="Conector recto 4">
          <a:extLst>
            <a:ext uri="{FF2B5EF4-FFF2-40B4-BE49-F238E27FC236}">
              <a16:creationId xmlns:a16="http://schemas.microsoft.com/office/drawing/2014/main" xmlns="" id="{00000000-0008-0000-0C00-000005000000}"/>
            </a:ext>
          </a:extLst>
        </xdr:cNvPr>
        <xdr:cNvCxnSpPr/>
      </xdr:nvCxnSpPr>
      <xdr:spPr>
        <a:xfrm>
          <a:off x="4429125" y="2543175"/>
          <a:ext cx="52482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28</xdr:row>
      <xdr:rowOff>0</xdr:rowOff>
    </xdr:from>
    <xdr:to>
      <xdr:col>4</xdr:col>
      <xdr:colOff>495300</xdr:colOff>
      <xdr:row>29</xdr:row>
      <xdr:rowOff>114300</xdr:rowOff>
    </xdr:to>
    <xdr:cxnSp macro="">
      <xdr:nvCxnSpPr>
        <xdr:cNvPr id="6" name="Conector recto 5">
          <a:extLst>
            <a:ext uri="{FF2B5EF4-FFF2-40B4-BE49-F238E27FC236}">
              <a16:creationId xmlns:a16="http://schemas.microsoft.com/office/drawing/2014/main" xmlns="" id="{00000000-0008-0000-0C00-000006000000}"/>
            </a:ext>
          </a:extLst>
        </xdr:cNvPr>
        <xdr:cNvCxnSpPr/>
      </xdr:nvCxnSpPr>
      <xdr:spPr>
        <a:xfrm>
          <a:off x="4429125" y="2741295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28</xdr:row>
      <xdr:rowOff>19050</xdr:rowOff>
    </xdr:from>
    <xdr:to>
      <xdr:col>6</xdr:col>
      <xdr:colOff>581025</xdr:colOff>
      <xdr:row>29</xdr:row>
      <xdr:rowOff>133350</xdr:rowOff>
    </xdr:to>
    <xdr:cxnSp macro="">
      <xdr:nvCxnSpPr>
        <xdr:cNvPr id="7" name="Conector recto 6">
          <a:extLst>
            <a:ext uri="{FF2B5EF4-FFF2-40B4-BE49-F238E27FC236}">
              <a16:creationId xmlns:a16="http://schemas.microsoft.com/office/drawing/2014/main" xmlns="" id="{00000000-0008-0000-0C00-000007000000}"/>
            </a:ext>
          </a:extLst>
        </xdr:cNvPr>
        <xdr:cNvCxnSpPr/>
      </xdr:nvCxnSpPr>
      <xdr:spPr>
        <a:xfrm>
          <a:off x="11058525" y="2743200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29</xdr:row>
      <xdr:rowOff>104775</xdr:rowOff>
    </xdr:from>
    <xdr:to>
      <xdr:col>4</xdr:col>
      <xdr:colOff>2638425</xdr:colOff>
      <xdr:row>29</xdr:row>
      <xdr:rowOff>114300</xdr:rowOff>
    </xdr:to>
    <xdr:cxnSp macro="">
      <xdr:nvCxnSpPr>
        <xdr:cNvPr id="8" name="Conector recto 7">
          <a:extLst>
            <a:ext uri="{FF2B5EF4-FFF2-40B4-BE49-F238E27FC236}">
              <a16:creationId xmlns:a16="http://schemas.microsoft.com/office/drawing/2014/main" xmlns="" id="{00000000-0008-0000-0C00-000008000000}"/>
            </a:ext>
          </a:extLst>
        </xdr:cNvPr>
        <xdr:cNvCxnSpPr/>
      </xdr:nvCxnSpPr>
      <xdr:spPr>
        <a:xfrm>
          <a:off x="4419600" y="27708225"/>
          <a:ext cx="2152650"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4676775</xdr:colOff>
      <xdr:row>29</xdr:row>
      <xdr:rowOff>114300</xdr:rowOff>
    </xdr:from>
    <xdr:to>
      <xdr:col>6</xdr:col>
      <xdr:colOff>571500</xdr:colOff>
      <xdr:row>29</xdr:row>
      <xdr:rowOff>114300</xdr:rowOff>
    </xdr:to>
    <xdr:cxnSp macro="">
      <xdr:nvCxnSpPr>
        <xdr:cNvPr id="9" name="Conector recto 8">
          <a:extLst>
            <a:ext uri="{FF2B5EF4-FFF2-40B4-BE49-F238E27FC236}">
              <a16:creationId xmlns:a16="http://schemas.microsoft.com/office/drawing/2014/main" xmlns="" id="{00000000-0008-0000-0C00-000009000000}"/>
            </a:ext>
          </a:extLst>
        </xdr:cNvPr>
        <xdr:cNvCxnSpPr/>
      </xdr:nvCxnSpPr>
      <xdr:spPr>
        <a:xfrm>
          <a:off x="8610600" y="6248400"/>
          <a:ext cx="24384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0</xdr:colOff>
          <xdr:row>2</xdr:row>
          <xdr:rowOff>9525</xdr:rowOff>
        </xdr:from>
        <xdr:to>
          <xdr:col>2</xdr:col>
          <xdr:colOff>0</xdr:colOff>
          <xdr:row>3</xdr:row>
          <xdr:rowOff>0</xdr:rowOff>
        </xdr:to>
        <xdr:sp macro="" textlink="">
          <xdr:nvSpPr>
            <xdr:cNvPr id="18433" name="Button 1" hidden="1">
              <a:extLst>
                <a:ext uri="{63B3BB69-23CF-44E3-9099-C40C66FF867C}">
                  <a14:compatExt spid="_x0000_s18433"/>
                </a:ext>
                <a:ext uri="{FF2B5EF4-FFF2-40B4-BE49-F238E27FC236}">
                  <a16:creationId xmlns:a16="http://schemas.microsoft.com/office/drawing/2014/main" xmlns="" id="{00000000-0008-0000-0C00-0000014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161925</xdr:rowOff>
        </xdr:from>
        <xdr:to>
          <xdr:col>3</xdr:col>
          <xdr:colOff>0</xdr:colOff>
          <xdr:row>4</xdr:row>
          <xdr:rowOff>0</xdr:rowOff>
        </xdr:to>
        <xdr:sp macro="" textlink="">
          <xdr:nvSpPr>
            <xdr:cNvPr id="25601" name="Button 1" hidden="1">
              <a:extLst>
                <a:ext uri="{63B3BB69-23CF-44E3-9099-C40C66FF867C}">
                  <a14:compatExt spid="_x0000_s25601"/>
                </a:ext>
                <a:ext uri="{FF2B5EF4-FFF2-40B4-BE49-F238E27FC236}">
                  <a16:creationId xmlns:a16="http://schemas.microsoft.com/office/drawing/2014/main" xmlns="" id="{00000000-0008-0000-0D00-000001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xdr:row>
          <xdr:rowOff>9525</xdr:rowOff>
        </xdr:from>
        <xdr:to>
          <xdr:col>3</xdr:col>
          <xdr:colOff>9525</xdr:colOff>
          <xdr:row>1</xdr:row>
          <xdr:rowOff>228600</xdr:rowOff>
        </xdr:to>
        <xdr:sp macro="" textlink="">
          <xdr:nvSpPr>
            <xdr:cNvPr id="26625" name="Button 1" hidden="1">
              <a:extLst>
                <a:ext uri="{63B3BB69-23CF-44E3-9099-C40C66FF867C}">
                  <a14:compatExt spid="_x0000_s26625"/>
                </a:ext>
                <a:ext uri="{FF2B5EF4-FFF2-40B4-BE49-F238E27FC236}">
                  <a16:creationId xmlns:a16="http://schemas.microsoft.com/office/drawing/2014/main" xmlns="" id="{00000000-0008-0000-0E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118</xdr:row>
          <xdr:rowOff>9525</xdr:rowOff>
        </xdr:from>
        <xdr:to>
          <xdr:col>3</xdr:col>
          <xdr:colOff>9525</xdr:colOff>
          <xdr:row>119</xdr:row>
          <xdr:rowOff>28575</xdr:rowOff>
        </xdr:to>
        <xdr:sp macro="" textlink="">
          <xdr:nvSpPr>
            <xdr:cNvPr id="26627" name="Button 3" hidden="1">
              <a:extLst>
                <a:ext uri="{63B3BB69-23CF-44E3-9099-C40C66FF867C}">
                  <a14:compatExt spid="_x0000_s26627"/>
                </a:ext>
                <a:ext uri="{FF2B5EF4-FFF2-40B4-BE49-F238E27FC236}">
                  <a16:creationId xmlns:a16="http://schemas.microsoft.com/office/drawing/2014/main" xmlns="" id="{00000000-0008-0000-0E00-000003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742950</xdr:colOff>
          <xdr:row>1</xdr:row>
          <xdr:rowOff>0</xdr:rowOff>
        </xdr:from>
        <xdr:to>
          <xdr:col>2</xdr:col>
          <xdr:colOff>742950</xdr:colOff>
          <xdr:row>1</xdr:row>
          <xdr:rowOff>219075</xdr:rowOff>
        </xdr:to>
        <xdr:sp macro="" textlink="">
          <xdr:nvSpPr>
            <xdr:cNvPr id="27649" name="Button 1" hidden="1">
              <a:extLst>
                <a:ext uri="{63B3BB69-23CF-44E3-9099-C40C66FF867C}">
                  <a14:compatExt spid="_x0000_s27649"/>
                </a:ext>
                <a:ext uri="{FF2B5EF4-FFF2-40B4-BE49-F238E27FC236}">
                  <a16:creationId xmlns:a16="http://schemas.microsoft.com/office/drawing/2014/main" xmlns="" id="{00000000-0008-0000-0F00-000001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28673" name="Button 1" hidden="1">
              <a:extLst>
                <a:ext uri="{63B3BB69-23CF-44E3-9099-C40C66FF867C}">
                  <a14:compatExt spid="_x0000_s28673"/>
                </a:ext>
                <a:ext uri="{FF2B5EF4-FFF2-40B4-BE49-F238E27FC236}">
                  <a16:creationId xmlns:a16="http://schemas.microsoft.com/office/drawing/2014/main" xmlns="" id="{00000000-0008-0000-1000-000001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29697" name="Button 1" hidden="1">
              <a:extLst>
                <a:ext uri="{63B3BB69-23CF-44E3-9099-C40C66FF867C}">
                  <a14:compatExt spid="_x0000_s29697"/>
                </a:ext>
                <a:ext uri="{FF2B5EF4-FFF2-40B4-BE49-F238E27FC236}">
                  <a16:creationId xmlns:a16="http://schemas.microsoft.com/office/drawing/2014/main" xmlns="" id="{00000000-0008-0000-1100-000001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30721" name="Button 1" hidden="1">
              <a:extLst>
                <a:ext uri="{63B3BB69-23CF-44E3-9099-C40C66FF867C}">
                  <a14:compatExt spid="_x0000_s30721"/>
                </a:ext>
                <a:ext uri="{FF2B5EF4-FFF2-40B4-BE49-F238E27FC236}">
                  <a16:creationId xmlns:a16="http://schemas.microsoft.com/office/drawing/2014/main" xmlns="" id="{00000000-0008-0000-1200-000001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200025</xdr:rowOff>
        </xdr:from>
        <xdr:to>
          <xdr:col>3</xdr:col>
          <xdr:colOff>0</xdr:colOff>
          <xdr:row>2</xdr:row>
          <xdr:rowOff>0</xdr:rowOff>
        </xdr:to>
        <xdr:sp macro="" textlink="">
          <xdr:nvSpPr>
            <xdr:cNvPr id="31745" name="Button 1" hidden="1">
              <a:extLst>
                <a:ext uri="{63B3BB69-23CF-44E3-9099-C40C66FF867C}">
                  <a14:compatExt spid="_x0000_s31745"/>
                </a:ext>
                <a:ext uri="{FF2B5EF4-FFF2-40B4-BE49-F238E27FC236}">
                  <a16:creationId xmlns:a16="http://schemas.microsoft.com/office/drawing/2014/main" xmlns="" id="{00000000-0008-0000-1300-000001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32769" name="Button 1" hidden="1">
              <a:extLst>
                <a:ext uri="{63B3BB69-23CF-44E3-9099-C40C66FF867C}">
                  <a14:compatExt spid="_x0000_s32769"/>
                </a:ext>
                <a:ext uri="{FF2B5EF4-FFF2-40B4-BE49-F238E27FC236}">
                  <a16:creationId xmlns:a16="http://schemas.microsoft.com/office/drawing/2014/main" xmlns="" id="{00000000-0008-0000-1400-0000018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15372" name="Button 12" hidden="1">
              <a:extLst>
                <a:ext uri="{63B3BB69-23CF-44E3-9099-C40C66FF867C}">
                  <a14:compatExt spid="_x0000_s15372"/>
                </a:ext>
                <a:ext uri="{FF2B5EF4-FFF2-40B4-BE49-F238E27FC236}">
                  <a16:creationId xmlns:a16="http://schemas.microsoft.com/office/drawing/2014/main" xmlns=""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15383" name="Button 23" hidden="1">
              <a:extLst>
                <a:ext uri="{63B3BB69-23CF-44E3-9099-C40C66FF867C}">
                  <a14:compatExt spid="_x0000_s15383"/>
                </a:ext>
                <a:ext uri="{FF2B5EF4-FFF2-40B4-BE49-F238E27FC236}">
                  <a16:creationId xmlns:a16="http://schemas.microsoft.com/office/drawing/2014/main" xmlns=""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15391" name="Button 31" hidden="1">
              <a:extLst>
                <a:ext uri="{63B3BB69-23CF-44E3-9099-C40C66FF867C}">
                  <a14:compatExt spid="_x0000_s15391"/>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twoCellAnchor editAs="oneCell">
    <xdr:from>
      <xdr:col>0</xdr:col>
      <xdr:colOff>80962</xdr:colOff>
      <xdr:row>1</xdr:row>
      <xdr:rowOff>119061</xdr:rowOff>
    </xdr:from>
    <xdr:to>
      <xdr:col>1</xdr:col>
      <xdr:colOff>723899</xdr:colOff>
      <xdr:row>3</xdr:row>
      <xdr:rowOff>154779</xdr:rowOff>
    </xdr:to>
    <xdr:pic>
      <xdr:nvPicPr>
        <xdr:cNvPr id="6" name="Imagen 5"/>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348" t="11487" r="31160" b="27703"/>
        <a:stretch/>
      </xdr:blipFill>
      <xdr:spPr bwMode="auto">
        <a:xfrm>
          <a:off x="80962" y="119061"/>
          <a:ext cx="1833562" cy="940593"/>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2</xdr:row>
      <xdr:rowOff>109537</xdr:rowOff>
    </xdr:from>
    <xdr:to>
      <xdr:col>2</xdr:col>
      <xdr:colOff>628650</xdr:colOff>
      <xdr:row>4</xdr:row>
      <xdr:rowOff>116100</xdr:rowOff>
    </xdr:to>
    <xdr:pic>
      <xdr:nvPicPr>
        <xdr:cNvPr id="2" name="Picture 37" descr="logo nuevo contraloria">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109537"/>
          <a:ext cx="857250" cy="682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114300</xdr:colOff>
          <xdr:row>1</xdr:row>
          <xdr:rowOff>180975</xdr:rowOff>
        </xdr:from>
        <xdr:to>
          <xdr:col>0</xdr:col>
          <xdr:colOff>876300</xdr:colOff>
          <xdr:row>2</xdr:row>
          <xdr:rowOff>209550</xdr:rowOff>
        </xdr:to>
        <xdr:sp macro="" textlink="">
          <xdr:nvSpPr>
            <xdr:cNvPr id="16387" name="Button 3" hidden="1">
              <a:extLst>
                <a:ext uri="{63B3BB69-23CF-44E3-9099-C40C66FF867C}">
                  <a14:compatExt spid="_x0000_s16387"/>
                </a:ext>
                <a:ext uri="{FF2B5EF4-FFF2-40B4-BE49-F238E27FC236}">
                  <a16:creationId xmlns:a16="http://schemas.microsoft.com/office/drawing/2014/main" xmlns=""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142875</xdr:colOff>
          <xdr:row>9</xdr:row>
          <xdr:rowOff>266700</xdr:rowOff>
        </xdr:from>
        <xdr:to>
          <xdr:col>9</xdr:col>
          <xdr:colOff>2419350</xdr:colOff>
          <xdr:row>9</xdr:row>
          <xdr:rowOff>495300</xdr:rowOff>
        </xdr:to>
        <xdr:sp macro="" textlink="">
          <xdr:nvSpPr>
            <xdr:cNvPr id="36866" name="Button 2" hidden="1">
              <a:extLst>
                <a:ext uri="{63B3BB69-23CF-44E3-9099-C40C66FF867C}">
                  <a14:compatExt spid="_x0000_s36866"/>
                </a:ext>
                <a:ext uri="{FF2B5EF4-FFF2-40B4-BE49-F238E27FC236}">
                  <a16:creationId xmlns:a16="http://schemas.microsoft.com/office/drawing/2014/main" xmlns="" id="{00000000-0008-0000-0300-000002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 /Vulnerabilidad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10</xdr:row>
          <xdr:rowOff>9525</xdr:rowOff>
        </xdr:from>
        <xdr:to>
          <xdr:col>9</xdr:col>
          <xdr:colOff>2419350</xdr:colOff>
          <xdr:row>10</xdr:row>
          <xdr:rowOff>257175</xdr:rowOff>
        </xdr:to>
        <xdr:sp macro="" textlink="">
          <xdr:nvSpPr>
            <xdr:cNvPr id="36867" name="Button 3" hidden="1">
              <a:extLst>
                <a:ext uri="{63B3BB69-23CF-44E3-9099-C40C66FF867C}">
                  <a14:compatExt spid="_x0000_s36867"/>
                </a:ext>
                <a:ext uri="{FF2B5EF4-FFF2-40B4-BE49-F238E27FC236}">
                  <a16:creationId xmlns:a16="http://schemas.microsoft.com/office/drawing/2014/main" xmlns="" id="{00000000-0008-0000-0300-000003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809625</xdr:colOff>
          <xdr:row>9</xdr:row>
          <xdr:rowOff>333375</xdr:rowOff>
        </xdr:from>
        <xdr:to>
          <xdr:col>15</xdr:col>
          <xdr:colOff>2228850</xdr:colOff>
          <xdr:row>10</xdr:row>
          <xdr:rowOff>200025</xdr:rowOff>
        </xdr:to>
        <xdr:sp macro="" textlink="">
          <xdr:nvSpPr>
            <xdr:cNvPr id="36893" name="Button 29" hidden="1">
              <a:extLst>
                <a:ext uri="{63B3BB69-23CF-44E3-9099-C40C66FF867C}">
                  <a14:compatExt spid="_x0000_s36893"/>
                </a:ext>
                <a:ext uri="{FF2B5EF4-FFF2-40B4-BE49-F238E27FC236}">
                  <a16:creationId xmlns:a16="http://schemas.microsoft.com/office/drawing/2014/main" xmlns="" id="{00000000-0008-0000-0300-00001D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xdr:twoCellAnchor editAs="oneCell">
    <xdr:from>
      <xdr:col>0</xdr:col>
      <xdr:colOff>0</xdr:colOff>
      <xdr:row>1</xdr:row>
      <xdr:rowOff>0</xdr:rowOff>
    </xdr:from>
    <xdr:to>
      <xdr:col>1</xdr:col>
      <xdr:colOff>440531</xdr:colOff>
      <xdr:row>3</xdr:row>
      <xdr:rowOff>178593</xdr:rowOff>
    </xdr:to>
    <xdr:pic>
      <xdr:nvPicPr>
        <xdr:cNvPr id="6" name="Imagen 5"/>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348" t="11487" r="31160" b="27703"/>
        <a:stretch/>
      </xdr:blipFill>
      <xdr:spPr bwMode="auto">
        <a:xfrm>
          <a:off x="0" y="166688"/>
          <a:ext cx="1833562" cy="940593"/>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0</xdr:rowOff>
        </xdr:from>
        <xdr:to>
          <xdr:col>2</xdr:col>
          <xdr:colOff>0</xdr:colOff>
          <xdr:row>2</xdr:row>
          <xdr:rowOff>19050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xmlns="" id="{00000000-0008-0000-06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73</xdr:row>
          <xdr:rowOff>0</xdr:rowOff>
        </xdr:from>
        <xdr:to>
          <xdr:col>2</xdr:col>
          <xdr:colOff>9525</xdr:colOff>
          <xdr:row>74</xdr:row>
          <xdr:rowOff>19050</xdr:rowOff>
        </xdr:to>
        <xdr:sp macro="" textlink="">
          <xdr:nvSpPr>
            <xdr:cNvPr id="19458" name="Button 2" hidden="1">
              <a:extLst>
                <a:ext uri="{63B3BB69-23CF-44E3-9099-C40C66FF867C}">
                  <a14:compatExt spid="_x0000_s19458"/>
                </a:ext>
                <a:ext uri="{FF2B5EF4-FFF2-40B4-BE49-F238E27FC236}">
                  <a16:creationId xmlns:a16="http://schemas.microsoft.com/office/drawing/2014/main" xmlns="" id="{00000000-0008-0000-0600-000002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161925</xdr:rowOff>
        </xdr:from>
        <xdr:to>
          <xdr:col>2</xdr:col>
          <xdr:colOff>0</xdr:colOff>
          <xdr:row>3</xdr:row>
          <xdr:rowOff>9525</xdr:rowOff>
        </xdr:to>
        <xdr:sp macro="" textlink="">
          <xdr:nvSpPr>
            <xdr:cNvPr id="20482" name="Button 2" hidden="1">
              <a:extLst>
                <a:ext uri="{63B3BB69-23CF-44E3-9099-C40C66FF867C}">
                  <a14:compatExt spid="_x0000_s20482"/>
                </a:ext>
                <a:ext uri="{FF2B5EF4-FFF2-40B4-BE49-F238E27FC236}">
                  <a16:creationId xmlns:a16="http://schemas.microsoft.com/office/drawing/2014/main" xmlns="" id="{00000000-0008-0000-0700-000002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752475</xdr:colOff>
          <xdr:row>90</xdr:row>
          <xdr:rowOff>152400</xdr:rowOff>
        </xdr:from>
        <xdr:to>
          <xdr:col>1</xdr:col>
          <xdr:colOff>752475</xdr:colOff>
          <xdr:row>92</xdr:row>
          <xdr:rowOff>0</xdr:rowOff>
        </xdr:to>
        <xdr:sp macro="" textlink="">
          <xdr:nvSpPr>
            <xdr:cNvPr id="20484" name="Button 4" hidden="1">
              <a:extLst>
                <a:ext uri="{63B3BB69-23CF-44E3-9099-C40C66FF867C}">
                  <a14:compatExt spid="_x0000_s20484"/>
                </a:ext>
                <a:ext uri="{FF2B5EF4-FFF2-40B4-BE49-F238E27FC236}">
                  <a16:creationId xmlns:a16="http://schemas.microsoft.com/office/drawing/2014/main" xmlns="" id="{00000000-0008-0000-0700-000004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152400</xdr:rowOff>
        </xdr:from>
        <xdr:to>
          <xdr:col>3</xdr:col>
          <xdr:colOff>0</xdr:colOff>
          <xdr:row>4</xdr:row>
          <xdr:rowOff>0</xdr:rowOff>
        </xdr:to>
        <xdr:sp macro="" textlink="">
          <xdr:nvSpPr>
            <xdr:cNvPr id="21505" name="Button 1" hidden="1">
              <a:extLst>
                <a:ext uri="{63B3BB69-23CF-44E3-9099-C40C66FF867C}">
                  <a14:compatExt spid="_x0000_s21505"/>
                </a:ext>
                <a:ext uri="{FF2B5EF4-FFF2-40B4-BE49-F238E27FC236}">
                  <a16:creationId xmlns:a16="http://schemas.microsoft.com/office/drawing/2014/main" xmlns="" id="{00000000-0008-0000-0800-000001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152400</xdr:rowOff>
        </xdr:from>
        <xdr:to>
          <xdr:col>2</xdr:col>
          <xdr:colOff>0</xdr:colOff>
          <xdr:row>2</xdr:row>
          <xdr:rowOff>0</xdr:rowOff>
        </xdr:to>
        <xdr:sp macro="" textlink="">
          <xdr:nvSpPr>
            <xdr:cNvPr id="22529" name="Button 1" hidden="1">
              <a:extLst>
                <a:ext uri="{63B3BB69-23CF-44E3-9099-C40C66FF867C}">
                  <a14:compatExt spid="_x0000_s22529"/>
                </a:ext>
                <a:ext uri="{FF2B5EF4-FFF2-40B4-BE49-F238E27FC236}">
                  <a16:creationId xmlns:a16="http://schemas.microsoft.com/office/drawing/2014/main" xmlns="" id="{00000000-0008-0000-09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19050</xdr:rowOff>
        </xdr:to>
        <xdr:sp macro="" textlink="">
          <xdr:nvSpPr>
            <xdr:cNvPr id="22530" name="Button 2" hidden="1">
              <a:extLst>
                <a:ext uri="{63B3BB69-23CF-44E3-9099-C40C66FF867C}">
                  <a14:compatExt spid="_x0000_s22530"/>
                </a:ext>
                <a:ext uri="{FF2B5EF4-FFF2-40B4-BE49-F238E27FC236}">
                  <a16:creationId xmlns:a16="http://schemas.microsoft.com/office/drawing/2014/main" xmlns="" id="{00000000-0008-0000-0900-000002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180975</xdr:rowOff>
        </xdr:from>
        <xdr:to>
          <xdr:col>1</xdr:col>
          <xdr:colOff>0</xdr:colOff>
          <xdr:row>2</xdr:row>
          <xdr:rowOff>9525</xdr:rowOff>
        </xdr:to>
        <xdr:sp macro="" textlink="">
          <xdr:nvSpPr>
            <xdr:cNvPr id="23553" name="Button 1" hidden="1">
              <a:extLst>
                <a:ext uri="{63B3BB69-23CF-44E3-9099-C40C66FF867C}">
                  <a14:compatExt spid="_x0000_s23553"/>
                </a:ext>
                <a:ext uri="{FF2B5EF4-FFF2-40B4-BE49-F238E27FC236}">
                  <a16:creationId xmlns:a16="http://schemas.microsoft.com/office/drawing/2014/main" xmlns="" id="{00000000-0008-0000-0A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Final\Consolidado%20mapa%20de%20riesgos%20Contraloria%20de%20Bogot&#225;_contr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VCGF/PVCGF.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RIESGOS%20SEGURIDAD%20DE%20LA%20%20INFORMACI&#211;N-%20jaime%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TALENTOHUMANO/PROCESO%20TALENTO%20HUMANO-%20RIESGOS%20Abril%2026%202019%20(0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serrano/AppData/Local/Microsoft/Windows/INetCache/Content.Outlook/9US25RAX/PDE-07-01%20-Anexo%20oficiales%20mapa%20de%20riesgos%20TIC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uervo/Desktop/financier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ADMINISTRATIVA%20Y%20FINANCIERA/Direccion%20administrativ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GD/PROCESO%20GESTION%20DOCUM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19\RIESGOS%20PUBLICACION%20VERSI&#211;N%202.0\CONSOLIDADO%20RIESGOS%20DE%20GESTI&#211;N%20Y%20CORRUPCI&#211;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CAPACITACI&#211;N%20RIESGOS/PDE07-01%20Anexos%20riesgos%20prueba%20OAJURIDI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 Zona de Riesgo Mapa Calor "/>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PDE-07-01 -Anexo oficiales ma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RIESGOS DE GESTIÓ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BD1" t="str">
            <v>SOLIDEZ DE TODOS LOS CONTROLES</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Gestion y Corrup"/>
      <sheetName val="1.1 Matriz def corrupción"/>
      <sheetName val="2. Riesgos Seguridad Inf"/>
      <sheetName val="Anexo 3.Tablas Ref (1 Y 2)"/>
      <sheetName val="Tablas Analisis Prob-Impacto"/>
      <sheetName val="Tablas Valoración Controles"/>
      <sheetName val="PARAMETR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3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4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4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trlProp" Target="../ctrlProps/ctrlProp4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trlProp" Target="../ctrlProps/ctrlProp4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M30"/>
  <sheetViews>
    <sheetView showGridLines="0" showRowColHeaders="0" workbookViewId="0">
      <selection activeCell="E43" sqref="E43"/>
    </sheetView>
  </sheetViews>
  <sheetFormatPr baseColWidth="10" defaultRowHeight="15"/>
  <cols>
    <col min="1" max="2" width="14.5703125" customWidth="1"/>
    <col min="13" max="13" width="15.85546875" style="245" customWidth="1"/>
  </cols>
  <sheetData>
    <row r="1" spans="2:13" ht="15.75" thickBot="1"/>
    <row r="2" spans="2:13" ht="33.75">
      <c r="B2" s="229"/>
      <c r="C2" s="239"/>
      <c r="D2" s="535" t="s">
        <v>940</v>
      </c>
      <c r="E2" s="535"/>
      <c r="F2" s="535"/>
      <c r="G2" s="535"/>
      <c r="H2" s="535"/>
      <c r="I2" s="535"/>
      <c r="J2" s="535"/>
      <c r="K2" s="535"/>
      <c r="L2" s="239"/>
      <c r="M2" s="247"/>
    </row>
    <row r="3" spans="2:13" ht="33.75">
      <c r="B3" s="230"/>
      <c r="C3" s="240"/>
      <c r="D3" s="538" t="s">
        <v>969</v>
      </c>
      <c r="E3" s="538"/>
      <c r="F3" s="538"/>
      <c r="G3" s="538"/>
      <c r="H3" s="538"/>
      <c r="I3" s="538"/>
      <c r="J3" s="538"/>
      <c r="K3" s="538"/>
      <c r="L3" s="240"/>
      <c r="M3" s="248"/>
    </row>
    <row r="4" spans="2:13">
      <c r="B4" s="230"/>
      <c r="C4" s="240"/>
      <c r="D4" s="240"/>
      <c r="E4" s="240"/>
      <c r="F4" s="240"/>
      <c r="G4" s="240"/>
      <c r="H4" s="240"/>
      <c r="I4" s="240"/>
      <c r="J4" s="240"/>
      <c r="K4" s="240"/>
      <c r="L4" s="240"/>
      <c r="M4" s="248"/>
    </row>
    <row r="5" spans="2:13" ht="23.25">
      <c r="B5" s="230"/>
      <c r="C5" s="536"/>
      <c r="D5" s="536"/>
      <c r="E5" s="536"/>
      <c r="F5" s="536"/>
      <c r="G5" s="536"/>
      <c r="H5" s="536"/>
      <c r="I5" s="536"/>
      <c r="J5" s="536"/>
      <c r="K5" s="536"/>
      <c r="L5" s="240"/>
      <c r="M5" s="248"/>
    </row>
    <row r="6" spans="2:13">
      <c r="B6" s="230"/>
      <c r="C6" s="240"/>
      <c r="D6" s="240"/>
      <c r="E6" s="240"/>
      <c r="F6" s="240"/>
      <c r="G6" s="240"/>
      <c r="H6" s="240"/>
      <c r="I6" s="240"/>
      <c r="J6" s="240"/>
      <c r="K6" s="240"/>
      <c r="L6" s="240"/>
      <c r="M6" s="248"/>
    </row>
    <row r="7" spans="2:13" ht="21">
      <c r="B7" s="230"/>
      <c r="C7" s="241" t="s">
        <v>948</v>
      </c>
      <c r="D7" s="240"/>
      <c r="E7" s="240"/>
      <c r="F7" s="240"/>
      <c r="G7" s="240"/>
      <c r="H7" s="240"/>
      <c r="I7" s="240"/>
      <c r="J7" s="240"/>
      <c r="K7" s="240"/>
      <c r="L7" s="240"/>
      <c r="M7" s="248"/>
    </row>
    <row r="8" spans="2:13" ht="21">
      <c r="B8" s="230"/>
      <c r="C8" s="242"/>
      <c r="D8" s="534" t="s">
        <v>914</v>
      </c>
      <c r="E8" s="534"/>
      <c r="F8" s="534"/>
      <c r="G8" s="534"/>
      <c r="H8" s="534"/>
      <c r="I8" s="534"/>
      <c r="J8" s="534"/>
      <c r="K8" s="534"/>
      <c r="L8" s="534"/>
      <c r="M8" s="248"/>
    </row>
    <row r="9" spans="2:13" ht="21">
      <c r="B9" s="230"/>
      <c r="C9" s="242"/>
      <c r="D9" s="243"/>
      <c r="E9" s="537" t="s">
        <v>939</v>
      </c>
      <c r="F9" s="537"/>
      <c r="G9" s="537"/>
      <c r="H9" s="537"/>
      <c r="I9" s="537"/>
      <c r="J9" s="537"/>
      <c r="K9" s="537"/>
      <c r="L9" s="240"/>
      <c r="M9" s="248"/>
    </row>
    <row r="10" spans="2:13" ht="21">
      <c r="B10" s="230"/>
      <c r="C10" s="242"/>
      <c r="D10" s="243"/>
      <c r="E10" s="244"/>
      <c r="F10" s="244"/>
      <c r="G10" s="244"/>
      <c r="H10" s="244"/>
      <c r="I10" s="244"/>
      <c r="J10" s="244"/>
      <c r="K10" s="244"/>
      <c r="L10" s="240"/>
      <c r="M10" s="248"/>
    </row>
    <row r="11" spans="2:13" ht="21">
      <c r="B11" s="230"/>
      <c r="C11" s="242"/>
      <c r="D11" s="534" t="s">
        <v>915</v>
      </c>
      <c r="E11" s="534"/>
      <c r="F11" s="534"/>
      <c r="G11" s="534"/>
      <c r="H11" s="534"/>
      <c r="I11" s="534"/>
      <c r="J11" s="534"/>
      <c r="K11" s="534"/>
      <c r="L11" s="534"/>
      <c r="M11" s="248"/>
    </row>
    <row r="12" spans="2:13" ht="21">
      <c r="B12" s="230"/>
      <c r="C12" s="242"/>
      <c r="D12" s="242"/>
      <c r="E12" s="243"/>
      <c r="F12" s="243"/>
      <c r="G12" s="243"/>
      <c r="H12" s="243"/>
      <c r="I12" s="243"/>
      <c r="J12" s="243"/>
      <c r="K12" s="243"/>
      <c r="L12" s="240"/>
      <c r="M12" s="248"/>
    </row>
    <row r="13" spans="2:13" ht="21">
      <c r="B13" s="230"/>
      <c r="C13" s="241" t="s">
        <v>916</v>
      </c>
      <c r="D13" s="240"/>
      <c r="E13" s="243"/>
      <c r="F13" s="243"/>
      <c r="G13" s="243"/>
      <c r="H13" s="243"/>
      <c r="I13" s="243"/>
      <c r="J13" s="243"/>
      <c r="K13" s="243"/>
      <c r="L13" s="240"/>
      <c r="M13" s="248"/>
    </row>
    <row r="14" spans="2:13" ht="21">
      <c r="B14" s="230"/>
      <c r="C14" s="240"/>
      <c r="D14" s="534" t="s">
        <v>917</v>
      </c>
      <c r="E14" s="534"/>
      <c r="F14" s="534"/>
      <c r="G14" s="534"/>
      <c r="H14" s="534"/>
      <c r="I14" s="534"/>
      <c r="J14" s="534"/>
      <c r="K14" s="534"/>
      <c r="L14" s="534"/>
      <c r="M14" s="248"/>
    </row>
    <row r="15" spans="2:13" ht="21">
      <c r="B15" s="230"/>
      <c r="C15" s="240"/>
      <c r="D15" s="534" t="s">
        <v>918</v>
      </c>
      <c r="E15" s="534"/>
      <c r="F15" s="534"/>
      <c r="G15" s="534"/>
      <c r="H15" s="534"/>
      <c r="I15" s="534"/>
      <c r="J15" s="534"/>
      <c r="K15" s="534"/>
      <c r="L15" s="534"/>
      <c r="M15" s="248"/>
    </row>
    <row r="16" spans="2:13" ht="21">
      <c r="B16" s="230"/>
      <c r="C16" s="240"/>
      <c r="D16" s="534" t="s">
        <v>919</v>
      </c>
      <c r="E16" s="534"/>
      <c r="F16" s="534"/>
      <c r="G16" s="534"/>
      <c r="H16" s="534"/>
      <c r="I16" s="534"/>
      <c r="J16" s="534"/>
      <c r="K16" s="534"/>
      <c r="L16" s="534"/>
      <c r="M16" s="248"/>
    </row>
    <row r="17" spans="2:13" ht="21">
      <c r="B17" s="230"/>
      <c r="C17" s="240"/>
      <c r="D17" s="534" t="s">
        <v>920</v>
      </c>
      <c r="E17" s="534"/>
      <c r="F17" s="534"/>
      <c r="G17" s="534"/>
      <c r="H17" s="534"/>
      <c r="I17" s="534"/>
      <c r="J17" s="534"/>
      <c r="K17" s="534"/>
      <c r="L17" s="534"/>
      <c r="M17" s="248"/>
    </row>
    <row r="18" spans="2:13" ht="21">
      <c r="B18" s="230"/>
      <c r="C18" s="240"/>
      <c r="D18" s="534" t="s">
        <v>921</v>
      </c>
      <c r="E18" s="534"/>
      <c r="F18" s="534"/>
      <c r="G18" s="534"/>
      <c r="H18" s="534"/>
      <c r="I18" s="534"/>
      <c r="J18" s="534"/>
      <c r="K18" s="534"/>
      <c r="L18" s="534"/>
      <c r="M18" s="248"/>
    </row>
    <row r="19" spans="2:13" ht="21">
      <c r="B19" s="230"/>
      <c r="C19" s="240"/>
      <c r="D19" s="534" t="s">
        <v>922</v>
      </c>
      <c r="E19" s="534"/>
      <c r="F19" s="534"/>
      <c r="G19" s="534"/>
      <c r="H19" s="534"/>
      <c r="I19" s="534"/>
      <c r="J19" s="534"/>
      <c r="K19" s="534"/>
      <c r="L19" s="534"/>
      <c r="M19" s="248"/>
    </row>
    <row r="20" spans="2:13" ht="21">
      <c r="B20" s="230"/>
      <c r="C20" s="240"/>
      <c r="D20" s="534" t="s">
        <v>924</v>
      </c>
      <c r="E20" s="534"/>
      <c r="F20" s="534"/>
      <c r="G20" s="534"/>
      <c r="H20" s="534"/>
      <c r="I20" s="534"/>
      <c r="J20" s="534"/>
      <c r="K20" s="534"/>
      <c r="L20" s="534"/>
      <c r="M20" s="248"/>
    </row>
    <row r="21" spans="2:13" ht="21">
      <c r="B21" s="230"/>
      <c r="C21" s="240"/>
      <c r="D21" s="534" t="s">
        <v>923</v>
      </c>
      <c r="E21" s="534"/>
      <c r="F21" s="534"/>
      <c r="G21" s="534"/>
      <c r="H21" s="534"/>
      <c r="I21" s="534"/>
      <c r="J21" s="534"/>
      <c r="K21" s="534"/>
      <c r="L21" s="534"/>
      <c r="M21" s="248"/>
    </row>
    <row r="22" spans="2:13" ht="21">
      <c r="B22" s="230"/>
      <c r="C22" s="240"/>
      <c r="D22" s="534" t="s">
        <v>933</v>
      </c>
      <c r="E22" s="534"/>
      <c r="F22" s="534"/>
      <c r="G22" s="534"/>
      <c r="H22" s="534"/>
      <c r="I22" s="534"/>
      <c r="J22" s="534"/>
      <c r="K22" s="534"/>
      <c r="L22" s="534"/>
      <c r="M22" s="248"/>
    </row>
    <row r="23" spans="2:13" ht="21">
      <c r="B23" s="230"/>
      <c r="C23" s="240"/>
      <c r="D23" s="534" t="s">
        <v>926</v>
      </c>
      <c r="E23" s="534"/>
      <c r="F23" s="534"/>
      <c r="G23" s="534"/>
      <c r="H23" s="534"/>
      <c r="I23" s="534"/>
      <c r="J23" s="534"/>
      <c r="K23" s="534"/>
      <c r="L23" s="534"/>
      <c r="M23" s="248"/>
    </row>
    <row r="24" spans="2:13" ht="21">
      <c r="B24" s="230"/>
      <c r="C24" s="240"/>
      <c r="D24" s="534" t="s">
        <v>925</v>
      </c>
      <c r="E24" s="534"/>
      <c r="F24" s="534"/>
      <c r="G24" s="534"/>
      <c r="H24" s="534"/>
      <c r="I24" s="534"/>
      <c r="J24" s="534"/>
      <c r="K24" s="534"/>
      <c r="L24" s="534"/>
      <c r="M24" s="248"/>
    </row>
    <row r="25" spans="2:13" ht="21">
      <c r="B25" s="230"/>
      <c r="C25" s="240"/>
      <c r="D25" s="534" t="s">
        <v>936</v>
      </c>
      <c r="E25" s="534"/>
      <c r="F25" s="534"/>
      <c r="G25" s="534"/>
      <c r="H25" s="534"/>
      <c r="I25" s="534"/>
      <c r="J25" s="534"/>
      <c r="K25" s="534"/>
      <c r="L25" s="534"/>
      <c r="M25" s="248"/>
    </row>
    <row r="26" spans="2:13" ht="21">
      <c r="B26" s="230"/>
      <c r="C26" s="240"/>
      <c r="D26" s="534" t="s">
        <v>929</v>
      </c>
      <c r="E26" s="534"/>
      <c r="F26" s="534"/>
      <c r="G26" s="534"/>
      <c r="H26" s="534"/>
      <c r="I26" s="534"/>
      <c r="J26" s="534"/>
      <c r="K26" s="534"/>
      <c r="L26" s="534"/>
      <c r="M26" s="248"/>
    </row>
    <row r="27" spans="2:13" ht="21">
      <c r="B27" s="230"/>
      <c r="C27" s="240"/>
      <c r="D27" s="534" t="s">
        <v>930</v>
      </c>
      <c r="E27" s="534"/>
      <c r="F27" s="534"/>
      <c r="G27" s="534"/>
      <c r="H27" s="534"/>
      <c r="I27" s="534"/>
      <c r="J27" s="534"/>
      <c r="K27" s="534"/>
      <c r="L27" s="534"/>
      <c r="M27" s="248"/>
    </row>
    <row r="28" spans="2:13" ht="21">
      <c r="B28" s="230"/>
      <c r="C28" s="240"/>
      <c r="D28" s="534" t="s">
        <v>931</v>
      </c>
      <c r="E28" s="534"/>
      <c r="F28" s="534"/>
      <c r="G28" s="534"/>
      <c r="H28" s="534"/>
      <c r="I28" s="534"/>
      <c r="J28" s="534"/>
      <c r="K28" s="534"/>
      <c r="L28" s="534"/>
      <c r="M28" s="248"/>
    </row>
    <row r="29" spans="2:13">
      <c r="B29" s="230"/>
      <c r="C29" s="240"/>
      <c r="D29" s="240"/>
      <c r="E29" s="240"/>
      <c r="F29" s="240"/>
      <c r="G29" s="240"/>
      <c r="H29" s="240"/>
      <c r="I29" s="240"/>
      <c r="J29" s="240"/>
      <c r="K29" s="240"/>
      <c r="L29" s="240"/>
      <c r="M29" s="248"/>
    </row>
    <row r="30" spans="2:13" ht="15.75" thickBot="1">
      <c r="B30" s="231"/>
      <c r="C30" s="246"/>
      <c r="D30" s="246"/>
      <c r="E30" s="246"/>
      <c r="F30" s="246"/>
      <c r="G30" s="246"/>
      <c r="H30" s="246"/>
      <c r="I30" s="246"/>
      <c r="J30" s="246"/>
      <c r="K30" s="246"/>
      <c r="L30" s="246"/>
      <c r="M30" s="249"/>
    </row>
  </sheetData>
  <sheetProtection formatCells="0" formatColumns="0" formatRows="0" insertColumns="0" insertRows="0" insertHyperlinks="0" sort="0" autoFilter="0"/>
  <mergeCells count="21">
    <mergeCell ref="D23:L23"/>
    <mergeCell ref="D24:L24"/>
    <mergeCell ref="D25:L25"/>
    <mergeCell ref="D8:L8"/>
    <mergeCell ref="D11:L11"/>
    <mergeCell ref="D26:L26"/>
    <mergeCell ref="D27:L27"/>
    <mergeCell ref="D28:L28"/>
    <mergeCell ref="D2:K2"/>
    <mergeCell ref="C5:K5"/>
    <mergeCell ref="D14:L14"/>
    <mergeCell ref="D15:L15"/>
    <mergeCell ref="D16:L16"/>
    <mergeCell ref="D17:L17"/>
    <mergeCell ref="E9:K9"/>
    <mergeCell ref="D3:K3"/>
    <mergeCell ref="D18:L18"/>
    <mergeCell ref="D19:L19"/>
    <mergeCell ref="D20:L20"/>
    <mergeCell ref="D21:L21"/>
    <mergeCell ref="D22:L22"/>
  </mergeCells>
  <hyperlinks>
    <hyperlink ref="D15" location="'Tabla No 2-Vulnerabildades'!A1" display="Tabla No 2. Guia de Vulnerabilidades Comunes"/>
    <hyperlink ref="D16" location="'Tabla No 3- Probabilidad'!A1" display="Tabla 3.Criterios para Calificar la Probabilidad "/>
    <hyperlink ref="D17" location="'Tabla No 4- Impacto Gestión'!A1" display="Tabla 4. Criterios para Calificar el Impacto"/>
    <hyperlink ref="D18" location="'Tabla No 5- Impacto Corrupción'!A1" display="Tabla No.5. Criterios para calificar el impacto"/>
    <hyperlink ref="D19" location="'Tabla 6- Impacto Seguridad'!A1" display="Tabla No 6. Criterios para Calificar el Impacto - Riesgos de Seguridad Digital"/>
    <hyperlink ref="D20" location="'Tabla 7- Mapa de Calor'!A1" display="Tabla No.7  Mapa de Calor  "/>
    <hyperlink ref="D21" location="'Tabla No 8 -Tipo Controles'!A1" display="Tabla No. 8  Tipos de Controles"/>
    <hyperlink ref="D22" location="'Tabla No 9. Ctrl Seguridad Info'!A1" display="Tabla No. 9 Controles de Seguridad de la Información"/>
    <hyperlink ref="D23" location="'Tabla No 10-Variables Diseño Co'!A1" display="Tabla No 10. Peso o Participación de cada variable en el Diseño del Control para la Mitigación del Riesgo"/>
    <hyperlink ref="D24" location="'Tabla No 11.Calificación Diseño'!A1" display="Tabla No 11. Calificación del Diseño del Control "/>
    <hyperlink ref="D25" location="'Tabla No 12. Cal. ejecución Con'!A1" display="Tabla No 12. Calificación de Ejecución del Control "/>
    <hyperlink ref="D26" location="'Tabla No 13. Cal solidez Ctrl'!A1" display="Tabla No 13. Calificación Solidez Individual del Control "/>
    <hyperlink ref="D27" location="'Tabla No 14.Cal Solidez conj Ct'!A1" display="Tabla No 14. Calificación de la Solidez del Conjunto de Controles"/>
    <hyperlink ref="D28" location="'Tabla No 15. Despl Prob e impa'!A1" display="Tabla No 15. Resultados de los Posibles desplazamientos de la Probabilidad y del Impacto de los Riesgos"/>
    <hyperlink ref="D14" location="'Tabla No 1- Amenazas'!A1" display="Tabla No 1. Guia de Amenazas Comunes"/>
    <hyperlink ref="D8" location="'1. Riesgos Gestion y Corrup'!A1" display="RIESGOS DE GESTIÓN Y CORRUPCIÓN"/>
    <hyperlink ref="D11" location="'2. Riesgos Seguridad Inf'!A1" display="RIESGOS DE SEGURIDAD DE LA INFORMACIÓN"/>
    <hyperlink ref="E9:K9" location="'1.1 Matriz def corrupción'!A1" display="1.1 Matriz Definición de Riesgos de Corrupción"/>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t_tab_amenzas">
                <anchor moveWithCells="1" sizeWithCells="1">
                  <from>
                    <xdr:col>3</xdr:col>
                    <xdr:colOff>28575</xdr:colOff>
                    <xdr:row>13</xdr:row>
                    <xdr:rowOff>19050</xdr:rowOff>
                  </from>
                  <to>
                    <xdr:col>11</xdr:col>
                    <xdr:colOff>0</xdr:colOff>
                    <xdr:row>13</xdr:row>
                    <xdr:rowOff>247650</xdr:rowOff>
                  </to>
                </anchor>
              </controlPr>
            </control>
          </mc:Choice>
        </mc:AlternateContent>
        <mc:AlternateContent xmlns:mc="http://schemas.openxmlformats.org/markup-compatibility/2006">
          <mc:Choice Requires="x14">
            <control shapeId="1026" r:id="rId5" name="Button 2">
              <controlPr defaultSize="0" print="0" autoFill="0" autoPict="0" macro="[0]!Bt_tab_vulnerabilidades">
                <anchor moveWithCells="1" sizeWithCells="1">
                  <from>
                    <xdr:col>3</xdr:col>
                    <xdr:colOff>38100</xdr:colOff>
                    <xdr:row>14</xdr:row>
                    <xdr:rowOff>9525</xdr:rowOff>
                  </from>
                  <to>
                    <xdr:col>11</xdr:col>
                    <xdr:colOff>0</xdr:colOff>
                    <xdr:row>14</xdr:row>
                    <xdr:rowOff>238125</xdr:rowOff>
                  </to>
                </anchor>
              </controlPr>
            </control>
          </mc:Choice>
        </mc:AlternateContent>
        <mc:AlternateContent xmlns:mc="http://schemas.openxmlformats.org/markup-compatibility/2006">
          <mc:Choice Requires="x14">
            <control shapeId="1027" r:id="rId6" name="Button 3">
              <controlPr defaultSize="0" print="0" autoFill="0" autoPict="0" macro="[0]!Bt_probabilidad">
                <anchor moveWithCells="1" sizeWithCells="1">
                  <from>
                    <xdr:col>3</xdr:col>
                    <xdr:colOff>47625</xdr:colOff>
                    <xdr:row>15</xdr:row>
                    <xdr:rowOff>0</xdr:rowOff>
                  </from>
                  <to>
                    <xdr:col>11</xdr:col>
                    <xdr:colOff>0</xdr:colOff>
                    <xdr:row>15</xdr:row>
                    <xdr:rowOff>228600</xdr:rowOff>
                  </to>
                </anchor>
              </controlPr>
            </control>
          </mc:Choice>
        </mc:AlternateContent>
        <mc:AlternateContent xmlns:mc="http://schemas.openxmlformats.org/markup-compatibility/2006">
          <mc:Choice Requires="x14">
            <control shapeId="1028" r:id="rId7" name="Button 4">
              <controlPr defaultSize="0" print="0" autoFill="0" autoPict="0" macro="[0]!Bt_imp_gestion">
                <anchor moveWithCells="1" sizeWithCells="1">
                  <from>
                    <xdr:col>3</xdr:col>
                    <xdr:colOff>47625</xdr:colOff>
                    <xdr:row>16</xdr:row>
                    <xdr:rowOff>0</xdr:rowOff>
                  </from>
                  <to>
                    <xdr:col>11</xdr:col>
                    <xdr:colOff>0</xdr:colOff>
                    <xdr:row>16</xdr:row>
                    <xdr:rowOff>228600</xdr:rowOff>
                  </to>
                </anchor>
              </controlPr>
            </control>
          </mc:Choice>
        </mc:AlternateContent>
        <mc:AlternateContent xmlns:mc="http://schemas.openxmlformats.org/markup-compatibility/2006">
          <mc:Choice Requires="x14">
            <control shapeId="1029" r:id="rId8" name="Button 5">
              <controlPr defaultSize="0" print="0" autoFill="0" autoPict="0" macro="[0]!Bt_imp_corrupcion">
                <anchor moveWithCells="1" sizeWithCells="1">
                  <from>
                    <xdr:col>3</xdr:col>
                    <xdr:colOff>38100</xdr:colOff>
                    <xdr:row>17</xdr:row>
                    <xdr:rowOff>9525</xdr:rowOff>
                  </from>
                  <to>
                    <xdr:col>11</xdr:col>
                    <xdr:colOff>0</xdr:colOff>
                    <xdr:row>17</xdr:row>
                    <xdr:rowOff>238125</xdr:rowOff>
                  </to>
                </anchor>
              </controlPr>
            </control>
          </mc:Choice>
        </mc:AlternateContent>
        <mc:AlternateContent xmlns:mc="http://schemas.openxmlformats.org/markup-compatibility/2006">
          <mc:Choice Requires="x14">
            <control shapeId="1030" r:id="rId9" name="Button 6">
              <controlPr defaultSize="0" print="0" autoFill="0" autoPict="0" macro="[0]!Bt_imp_segInfo">
                <anchor moveWithCells="1" sizeWithCells="1">
                  <from>
                    <xdr:col>3</xdr:col>
                    <xdr:colOff>38100</xdr:colOff>
                    <xdr:row>18</xdr:row>
                    <xdr:rowOff>19050</xdr:rowOff>
                  </from>
                  <to>
                    <xdr:col>11</xdr:col>
                    <xdr:colOff>0</xdr:colOff>
                    <xdr:row>18</xdr:row>
                    <xdr:rowOff>247650</xdr:rowOff>
                  </to>
                </anchor>
              </controlPr>
            </control>
          </mc:Choice>
        </mc:AlternateContent>
        <mc:AlternateContent xmlns:mc="http://schemas.openxmlformats.org/markup-compatibility/2006">
          <mc:Choice Requires="x14">
            <control shapeId="1031" r:id="rId10" name="Button 7">
              <controlPr defaultSize="0" print="0" autoFill="0" autoPict="0" macro="[0]!Bt_MapCalor">
                <anchor moveWithCells="1" sizeWithCells="1">
                  <from>
                    <xdr:col>3</xdr:col>
                    <xdr:colOff>38100</xdr:colOff>
                    <xdr:row>19</xdr:row>
                    <xdr:rowOff>28575</xdr:rowOff>
                  </from>
                  <to>
                    <xdr:col>11</xdr:col>
                    <xdr:colOff>0</xdr:colOff>
                    <xdr:row>19</xdr:row>
                    <xdr:rowOff>257175</xdr:rowOff>
                  </to>
                </anchor>
              </controlPr>
            </control>
          </mc:Choice>
        </mc:AlternateContent>
        <mc:AlternateContent xmlns:mc="http://schemas.openxmlformats.org/markup-compatibility/2006">
          <mc:Choice Requires="x14">
            <control shapeId="1032" r:id="rId11" name="Button 8">
              <controlPr defaultSize="0" print="0" autoFill="0" autoPict="0" macro="[0]!Bt_ctrl_gestion">
                <anchor moveWithCells="1" sizeWithCells="1">
                  <from>
                    <xdr:col>3</xdr:col>
                    <xdr:colOff>38100</xdr:colOff>
                    <xdr:row>20</xdr:row>
                    <xdr:rowOff>28575</xdr:rowOff>
                  </from>
                  <to>
                    <xdr:col>11</xdr:col>
                    <xdr:colOff>0</xdr:colOff>
                    <xdr:row>20</xdr:row>
                    <xdr:rowOff>257175</xdr:rowOff>
                  </to>
                </anchor>
              </controlPr>
            </control>
          </mc:Choice>
        </mc:AlternateContent>
        <mc:AlternateContent xmlns:mc="http://schemas.openxmlformats.org/markup-compatibility/2006">
          <mc:Choice Requires="x14">
            <control shapeId="1033" r:id="rId12" name="Button 9">
              <controlPr defaultSize="0" print="0" autoFill="0" autoPict="0" macro="[0]!Bt_ctrl_seginf">
                <anchor moveWithCells="1" sizeWithCells="1">
                  <from>
                    <xdr:col>3</xdr:col>
                    <xdr:colOff>28575</xdr:colOff>
                    <xdr:row>21</xdr:row>
                    <xdr:rowOff>28575</xdr:rowOff>
                  </from>
                  <to>
                    <xdr:col>11</xdr:col>
                    <xdr:colOff>0</xdr:colOff>
                    <xdr:row>21</xdr:row>
                    <xdr:rowOff>257175</xdr:rowOff>
                  </to>
                </anchor>
              </controlPr>
            </control>
          </mc:Choice>
        </mc:AlternateContent>
        <mc:AlternateContent xmlns:mc="http://schemas.openxmlformats.org/markup-compatibility/2006">
          <mc:Choice Requires="x14">
            <control shapeId="1034" r:id="rId13" name="Button 10">
              <controlPr defaultSize="0" print="0" autoFill="0" autoPict="0" macro="[0]!Bt_Peso_diseño_ctl">
                <anchor moveWithCells="1" sizeWithCells="1">
                  <from>
                    <xdr:col>3</xdr:col>
                    <xdr:colOff>19050</xdr:colOff>
                    <xdr:row>22</xdr:row>
                    <xdr:rowOff>9525</xdr:rowOff>
                  </from>
                  <to>
                    <xdr:col>12</xdr:col>
                    <xdr:colOff>914400</xdr:colOff>
                    <xdr:row>22</xdr:row>
                    <xdr:rowOff>266700</xdr:rowOff>
                  </to>
                </anchor>
              </controlPr>
            </control>
          </mc:Choice>
        </mc:AlternateContent>
        <mc:AlternateContent xmlns:mc="http://schemas.openxmlformats.org/markup-compatibility/2006">
          <mc:Choice Requires="x14">
            <control shapeId="1035" r:id="rId14" name="Button 11">
              <controlPr defaultSize="0" print="0" autoFill="0" autoPict="0" macro="[0]!Bt_cal_diseño_ctrl">
                <anchor moveWithCells="1" sizeWithCells="1">
                  <from>
                    <xdr:col>3</xdr:col>
                    <xdr:colOff>28575</xdr:colOff>
                    <xdr:row>23</xdr:row>
                    <xdr:rowOff>47625</xdr:rowOff>
                  </from>
                  <to>
                    <xdr:col>11</xdr:col>
                    <xdr:colOff>0</xdr:colOff>
                    <xdr:row>24</xdr:row>
                    <xdr:rowOff>9525</xdr:rowOff>
                  </to>
                </anchor>
              </controlPr>
            </control>
          </mc:Choice>
        </mc:AlternateContent>
        <mc:AlternateContent xmlns:mc="http://schemas.openxmlformats.org/markup-compatibility/2006">
          <mc:Choice Requires="x14">
            <control shapeId="1036" r:id="rId15" name="Button 12">
              <controlPr defaultSize="0" print="0" autoFill="0" autoPict="0" macro="[0]!Bt_cal_ejecucion_ctrl">
                <anchor moveWithCells="1" sizeWithCells="1">
                  <from>
                    <xdr:col>3</xdr:col>
                    <xdr:colOff>28575</xdr:colOff>
                    <xdr:row>24</xdr:row>
                    <xdr:rowOff>57150</xdr:rowOff>
                  </from>
                  <to>
                    <xdr:col>11</xdr:col>
                    <xdr:colOff>0</xdr:colOff>
                    <xdr:row>25</xdr:row>
                    <xdr:rowOff>19050</xdr:rowOff>
                  </to>
                </anchor>
              </controlPr>
            </control>
          </mc:Choice>
        </mc:AlternateContent>
        <mc:AlternateContent xmlns:mc="http://schemas.openxmlformats.org/markup-compatibility/2006">
          <mc:Choice Requires="x14">
            <control shapeId="1037" r:id="rId16" name="Button 13">
              <controlPr defaultSize="0" print="0" autoFill="0" autoPict="0" macro="[0]!Bt_cal_ind_ctrl">
                <anchor moveWithCells="1" sizeWithCells="1">
                  <from>
                    <xdr:col>3</xdr:col>
                    <xdr:colOff>38100</xdr:colOff>
                    <xdr:row>25</xdr:row>
                    <xdr:rowOff>57150</xdr:rowOff>
                  </from>
                  <to>
                    <xdr:col>11</xdr:col>
                    <xdr:colOff>0</xdr:colOff>
                    <xdr:row>26</xdr:row>
                    <xdr:rowOff>19050</xdr:rowOff>
                  </to>
                </anchor>
              </controlPr>
            </control>
          </mc:Choice>
        </mc:AlternateContent>
        <mc:AlternateContent xmlns:mc="http://schemas.openxmlformats.org/markup-compatibility/2006">
          <mc:Choice Requires="x14">
            <control shapeId="1038" r:id="rId17" name="Button 14">
              <controlPr defaultSize="0" print="0" autoFill="0" autoPict="0" macro="[0]!Bt_cal_solConj">
                <anchor moveWithCells="1" sizeWithCells="1">
                  <from>
                    <xdr:col>3</xdr:col>
                    <xdr:colOff>38100</xdr:colOff>
                    <xdr:row>26</xdr:row>
                    <xdr:rowOff>57150</xdr:rowOff>
                  </from>
                  <to>
                    <xdr:col>11</xdr:col>
                    <xdr:colOff>0</xdr:colOff>
                    <xdr:row>27</xdr:row>
                    <xdr:rowOff>19050</xdr:rowOff>
                  </to>
                </anchor>
              </controlPr>
            </control>
          </mc:Choice>
        </mc:AlternateContent>
        <mc:AlternateContent xmlns:mc="http://schemas.openxmlformats.org/markup-compatibility/2006">
          <mc:Choice Requires="x14">
            <control shapeId="1039" r:id="rId18" name="Button 15">
              <controlPr defaultSize="0" print="0" autoFill="0" autoPict="0" macro="[0]!Bt_desplazamiento">
                <anchor moveWithCells="1" sizeWithCells="1">
                  <from>
                    <xdr:col>3</xdr:col>
                    <xdr:colOff>28575</xdr:colOff>
                    <xdr:row>27</xdr:row>
                    <xdr:rowOff>57150</xdr:rowOff>
                  </from>
                  <to>
                    <xdr:col>12</xdr:col>
                    <xdr:colOff>828675</xdr:colOff>
                    <xdr:row>28</xdr:row>
                    <xdr:rowOff>47625</xdr:rowOff>
                  </to>
                </anchor>
              </controlPr>
            </control>
          </mc:Choice>
        </mc:AlternateContent>
        <mc:AlternateContent xmlns:mc="http://schemas.openxmlformats.org/markup-compatibility/2006">
          <mc:Choice Requires="x14">
            <control shapeId="1040" r:id="rId19" name="Button 16">
              <controlPr defaultSize="0" print="0" autoFill="0" autoPict="0" macro="[0]!Bt_imp_corrupcion">
                <anchor moveWithCells="1" sizeWithCells="1">
                  <from>
                    <xdr:col>4</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1041" r:id="rId20" name="Button 17">
              <controlPr defaultSize="0" print="0" autoFill="0" autoPict="0" macro="[0]!Bt_def_riesgosCorrupcion">
                <anchor moveWithCells="1" sizeWithCells="1">
                  <from>
                    <xdr:col>4</xdr:col>
                    <xdr:colOff>19050</xdr:colOff>
                    <xdr:row>8</xdr:row>
                    <xdr:rowOff>0</xdr:rowOff>
                  </from>
                  <to>
                    <xdr:col>8</xdr:col>
                    <xdr:colOff>9525</xdr:colOff>
                    <xdr:row>8</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rgb="FFFFFF00"/>
  </sheetPr>
  <dimension ref="A1:AE38"/>
  <sheetViews>
    <sheetView zoomScaleNormal="100" zoomScaleSheetLayoutView="90" workbookViewId="0">
      <selection activeCell="E12" sqref="E12"/>
    </sheetView>
  </sheetViews>
  <sheetFormatPr baseColWidth="10" defaultRowHeight="15"/>
  <cols>
    <col min="1" max="1" width="15.140625" customWidth="1"/>
    <col min="2" max="2" width="7.85546875" customWidth="1"/>
    <col min="3" max="3" width="15.5703125" customWidth="1"/>
    <col min="4" max="4" width="16.5703125" customWidth="1"/>
    <col min="5" max="22" width="12.7109375" customWidth="1"/>
  </cols>
  <sheetData>
    <row r="1" spans="1:31" ht="15.75" thickBot="1"/>
    <row r="2" spans="1:31" ht="15.75" thickBot="1">
      <c r="A2" s="228" t="s">
        <v>938</v>
      </c>
      <c r="B2" s="1201"/>
      <c r="C2" s="1201"/>
      <c r="D2" s="30"/>
      <c r="E2" s="30"/>
      <c r="F2" s="30"/>
      <c r="G2" s="30"/>
    </row>
    <row r="3" spans="1:31" ht="15.75">
      <c r="B3" s="1172" t="s">
        <v>875</v>
      </c>
      <c r="C3" s="1172"/>
      <c r="D3" s="1172"/>
      <c r="E3" s="1172"/>
      <c r="F3" s="1172"/>
      <c r="G3" s="1172"/>
      <c r="H3" s="1172"/>
      <c r="I3" s="1172"/>
      <c r="J3" s="1172"/>
      <c r="K3" s="1172"/>
      <c r="L3" s="1172"/>
      <c r="M3" s="1172"/>
      <c r="N3" s="1172"/>
      <c r="O3" s="1172"/>
      <c r="P3" s="1172"/>
      <c r="Q3" s="1172"/>
      <c r="R3" s="1172"/>
      <c r="S3" s="1172"/>
      <c r="T3" s="1172"/>
      <c r="U3" s="1172"/>
      <c r="V3" s="1172"/>
    </row>
    <row r="4" spans="1:31" ht="15" customHeight="1">
      <c r="B4" s="1202" t="s">
        <v>41</v>
      </c>
      <c r="C4" s="1204" t="s">
        <v>42</v>
      </c>
      <c r="D4" s="1205"/>
      <c r="E4" s="1210" t="s">
        <v>62</v>
      </c>
      <c r="F4" s="1211"/>
      <c r="G4" s="1212" t="s">
        <v>63</v>
      </c>
      <c r="H4" s="1212"/>
      <c r="I4" s="1213" t="s">
        <v>64</v>
      </c>
      <c r="J4" s="1211"/>
      <c r="K4" s="1210" t="s">
        <v>65</v>
      </c>
      <c r="L4" s="1211"/>
      <c r="M4" s="1210" t="s">
        <v>133</v>
      </c>
      <c r="N4" s="1211"/>
      <c r="O4" s="1210" t="s">
        <v>908</v>
      </c>
      <c r="P4" s="1211"/>
      <c r="Q4" s="1210" t="s">
        <v>909</v>
      </c>
      <c r="R4" s="1211"/>
      <c r="S4" s="1210" t="s">
        <v>910</v>
      </c>
      <c r="T4" s="1211"/>
      <c r="U4" s="1210" t="s">
        <v>946</v>
      </c>
      <c r="V4" s="1211"/>
      <c r="X4" s="194"/>
      <c r="Y4" s="194"/>
      <c r="Z4" s="194"/>
      <c r="AA4" s="194"/>
      <c r="AB4" s="194"/>
      <c r="AC4" s="194"/>
      <c r="AD4" s="194"/>
      <c r="AE4" s="194"/>
    </row>
    <row r="5" spans="1:31" ht="31.5" customHeight="1">
      <c r="B5" s="1203"/>
      <c r="C5" s="1206"/>
      <c r="D5" s="1207"/>
      <c r="E5" s="1178" t="str">
        <f>'1. Riesgos Gestion y Corrup'!D14</f>
        <v>PDE-01
Posible pérdida de la certificación del Sistema de Gestión de la Calidad de la Entidad.</v>
      </c>
      <c r="F5" s="1178"/>
      <c r="G5" s="1178" t="str">
        <f>'1. Riesgos Gestion y Corrup'!D15</f>
        <v>PDE-02
Posibilidad de emitir informes con inconsistencias y fuera de términos.</v>
      </c>
      <c r="H5" s="1178"/>
      <c r="I5" s="1178" t="str">
        <f>'1. Riesgos Gestion y Corrup'!D16</f>
        <v>PPCCPI-01
Inadecuada atención a los requerimientos presentados por la ciudadanía y el Concejo de Bogotá, (peticiones, quejas, reclamos, sugerencias - PQRS y proposiciones).</v>
      </c>
      <c r="J5" s="1178"/>
      <c r="K5" s="1178" t="str">
        <f>'1. Riesgos Gestion y Corrup'!D18</f>
        <v>PPCCPI-02
Incumplimiento de las actividades relacionadas con acciones de diálogo, acciones de formación y medición de la percepción.</v>
      </c>
      <c r="L5" s="1178"/>
      <c r="M5" s="1178" t="str">
        <f>'1. Riesgos Gestion y Corrup'!D19</f>
        <v>PPCCPI-03
Inadecuado manejo de la información relacionada con los resultados de la gestión institucional.</v>
      </c>
      <c r="N5" s="1178"/>
      <c r="O5" s="1178" t="str">
        <f>'1. Riesgos Gestion y Corrup'!D20</f>
        <v xml:space="preserve">PEEPP -01
Sesgar intencionalmente el análisis de información en la elaboración de los informes, estudios y pronunciamientos del PEEPP, para favorecer a un tercero. </v>
      </c>
      <c r="P5" s="1178"/>
      <c r="Q5" s="1178" t="str">
        <f>'1. Riesgos Gestion y Corrup'!D21</f>
        <v>PEEPP -02
Incurrir en plagio o presentación de información no veraz en alguno de los informes, estudios y pronunciamientos generados en el Proceso Estudios de Economía y Política Pública.</v>
      </c>
      <c r="R5" s="1178"/>
      <c r="S5" s="1178" t="str">
        <f>'1. Riesgos Gestion y Corrup'!D23</f>
        <v>PVCGF -01
Posibilidad de plagio en la elaboración de  informes de auditoría, pronunciamientos o cualquier documento oficial  al no citar fuentes bibliográfica de los textos e investigaciones consultadas.</v>
      </c>
      <c r="T5" s="1178"/>
      <c r="U5" s="1178" t="str">
        <f>'1. Riesgos Gestion y Corrup'!D38</f>
        <v>PVCGF -02
Posibilidad de incumplir términos en cualquier actuación desarrollada en el proceso auditor.</v>
      </c>
      <c r="V5" s="1178"/>
      <c r="X5" s="194"/>
      <c r="Y5" s="194"/>
      <c r="Z5" s="194"/>
      <c r="AA5" s="194"/>
      <c r="AB5" s="194"/>
      <c r="AC5" s="194"/>
      <c r="AD5" s="194"/>
      <c r="AE5" s="194"/>
    </row>
    <row r="6" spans="1:31" ht="46.5" customHeight="1">
      <c r="B6" s="1203"/>
      <c r="C6" s="1208"/>
      <c r="D6" s="1209"/>
      <c r="E6" s="199" t="s">
        <v>43</v>
      </c>
      <c r="F6" s="199" t="s">
        <v>44</v>
      </c>
      <c r="G6" s="199" t="s">
        <v>43</v>
      </c>
      <c r="H6" s="199" t="s">
        <v>44</v>
      </c>
      <c r="I6" s="200" t="s">
        <v>43</v>
      </c>
      <c r="J6" s="199" t="s">
        <v>44</v>
      </c>
      <c r="K6" s="199" t="s">
        <v>43</v>
      </c>
      <c r="L6" s="199" t="s">
        <v>44</v>
      </c>
      <c r="M6" s="199" t="s">
        <v>43</v>
      </c>
      <c r="N6" s="215" t="s">
        <v>44</v>
      </c>
      <c r="O6" s="199" t="s">
        <v>43</v>
      </c>
      <c r="P6" s="215" t="s">
        <v>44</v>
      </c>
      <c r="Q6" s="199" t="s">
        <v>43</v>
      </c>
      <c r="R6" s="215" t="s">
        <v>44</v>
      </c>
      <c r="S6" s="199" t="s">
        <v>43</v>
      </c>
      <c r="T6" s="215" t="s">
        <v>44</v>
      </c>
      <c r="U6" s="199" t="s">
        <v>43</v>
      </c>
      <c r="V6" s="215" t="s">
        <v>44</v>
      </c>
      <c r="X6" s="194"/>
      <c r="Y6" s="194"/>
      <c r="Z6" s="194"/>
      <c r="AA6" s="194"/>
      <c r="AB6" s="194"/>
      <c r="AC6" s="194"/>
      <c r="AD6" s="194"/>
      <c r="AE6" s="194"/>
    </row>
    <row r="7" spans="1:31" ht="39.950000000000003" customHeight="1">
      <c r="B7" s="3">
        <v>1</v>
      </c>
      <c r="C7" s="1183" t="s">
        <v>45</v>
      </c>
      <c r="D7" s="1183"/>
      <c r="E7" s="195"/>
      <c r="F7" s="195"/>
      <c r="G7" s="195"/>
      <c r="H7" s="195"/>
      <c r="I7" s="195"/>
      <c r="J7" s="195"/>
      <c r="K7" s="195"/>
      <c r="L7" s="195"/>
      <c r="M7" s="195"/>
      <c r="N7" s="195"/>
      <c r="O7" s="195"/>
      <c r="P7" s="195"/>
      <c r="Q7" s="195"/>
      <c r="R7" s="195"/>
      <c r="S7" s="195"/>
      <c r="T7" s="195"/>
      <c r="U7" s="195"/>
      <c r="V7" s="195"/>
      <c r="X7" s="194"/>
      <c r="Y7" s="194"/>
      <c r="Z7" s="194"/>
      <c r="AA7" s="194"/>
      <c r="AB7" s="194"/>
      <c r="AC7" s="194"/>
      <c r="AD7" s="194"/>
      <c r="AE7" s="194"/>
    </row>
    <row r="8" spans="1:31" ht="39.950000000000003" customHeight="1">
      <c r="B8" s="3">
        <v>2</v>
      </c>
      <c r="C8" s="1183" t="s">
        <v>46</v>
      </c>
      <c r="D8" s="1183"/>
      <c r="E8" s="195"/>
      <c r="F8" s="195"/>
      <c r="G8" s="195"/>
      <c r="H8" s="195"/>
      <c r="I8" s="195"/>
      <c r="J8" s="195"/>
      <c r="K8" s="195"/>
      <c r="L8" s="195"/>
      <c r="M8" s="195"/>
      <c r="N8" s="195"/>
      <c r="O8" s="195"/>
      <c r="P8" s="195"/>
      <c r="Q8" s="195"/>
      <c r="R8" s="195"/>
      <c r="S8" s="195"/>
      <c r="T8" s="195"/>
      <c r="U8" s="195"/>
      <c r="V8" s="195"/>
      <c r="X8" s="194"/>
      <c r="Y8" s="194"/>
      <c r="Z8" s="194"/>
      <c r="AA8" s="194"/>
      <c r="AB8" s="194"/>
      <c r="AC8" s="194"/>
      <c r="AD8" s="194"/>
      <c r="AE8" s="194"/>
    </row>
    <row r="9" spans="1:31" ht="39.950000000000003" customHeight="1">
      <c r="B9" s="3">
        <v>3</v>
      </c>
      <c r="C9" s="1183" t="s">
        <v>47</v>
      </c>
      <c r="D9" s="1183"/>
      <c r="E9" s="195"/>
      <c r="F9" s="195"/>
      <c r="G9" s="195"/>
      <c r="H9" s="195"/>
      <c r="I9" s="195"/>
      <c r="J9" s="195"/>
      <c r="K9" s="195"/>
      <c r="L9" s="195"/>
      <c r="M9" s="195"/>
      <c r="N9" s="195"/>
      <c r="O9" s="195"/>
      <c r="P9" s="195"/>
      <c r="Q9" s="195"/>
      <c r="R9" s="195"/>
      <c r="S9" s="195"/>
      <c r="T9" s="195"/>
      <c r="U9" s="195"/>
      <c r="V9" s="195"/>
      <c r="X9" s="194"/>
      <c r="Y9" s="194"/>
      <c r="Z9" s="194"/>
      <c r="AA9" s="194"/>
      <c r="AB9" s="194"/>
      <c r="AC9" s="194"/>
      <c r="AD9" s="194"/>
      <c r="AE9" s="194"/>
    </row>
    <row r="10" spans="1:31" ht="39.950000000000003" customHeight="1">
      <c r="B10" s="3">
        <v>4</v>
      </c>
      <c r="C10" s="1183" t="s">
        <v>48</v>
      </c>
      <c r="D10" s="1183"/>
      <c r="E10" s="195"/>
      <c r="F10" s="195"/>
      <c r="G10" s="195"/>
      <c r="H10" s="195"/>
      <c r="I10" s="195"/>
      <c r="J10" s="195"/>
      <c r="K10" s="195"/>
      <c r="L10" s="195"/>
      <c r="M10" s="195"/>
      <c r="N10" s="195"/>
      <c r="O10" s="195"/>
      <c r="P10" s="195"/>
      <c r="Q10" s="195"/>
      <c r="R10" s="195"/>
      <c r="S10" s="195"/>
      <c r="T10" s="195"/>
      <c r="U10" s="195"/>
      <c r="V10" s="195"/>
      <c r="X10" s="194"/>
      <c r="Y10" s="194"/>
      <c r="Z10" s="194"/>
      <c r="AA10" s="194"/>
      <c r="AB10" s="194"/>
      <c r="AC10" s="194"/>
      <c r="AD10" s="194"/>
      <c r="AE10" s="194"/>
    </row>
    <row r="11" spans="1:31" ht="39.950000000000003" customHeight="1">
      <c r="B11" s="3">
        <v>5</v>
      </c>
      <c r="C11" s="1183" t="s">
        <v>49</v>
      </c>
      <c r="D11" s="1183"/>
      <c r="E11" s="195"/>
      <c r="F11" s="195"/>
      <c r="G11" s="195"/>
      <c r="H11" s="195"/>
      <c r="I11" s="195"/>
      <c r="J11" s="195"/>
      <c r="K11" s="195"/>
      <c r="L11" s="195"/>
      <c r="M11" s="195"/>
      <c r="N11" s="195"/>
      <c r="O11" s="195"/>
      <c r="P11" s="195"/>
      <c r="Q11" s="195"/>
      <c r="R11" s="195"/>
      <c r="S11" s="195"/>
      <c r="T11" s="195"/>
      <c r="U11" s="195"/>
      <c r="V11" s="195"/>
      <c r="X11" s="194"/>
      <c r="Y11" s="194"/>
      <c r="Z11" s="194"/>
      <c r="AA11" s="194"/>
      <c r="AB11" s="194"/>
      <c r="AC11" s="194"/>
      <c r="AD11" s="194"/>
      <c r="AE11" s="194"/>
    </row>
    <row r="12" spans="1:31" ht="39.950000000000003" customHeight="1">
      <c r="B12" s="3">
        <v>6</v>
      </c>
      <c r="C12" s="1183" t="s">
        <v>50</v>
      </c>
      <c r="D12" s="1183"/>
      <c r="E12" s="195"/>
      <c r="F12" s="195"/>
      <c r="G12" s="195"/>
      <c r="H12" s="195"/>
      <c r="I12" s="195"/>
      <c r="J12" s="195"/>
      <c r="K12" s="195"/>
      <c r="L12" s="195"/>
      <c r="M12" s="195"/>
      <c r="N12" s="195"/>
      <c r="O12" s="195"/>
      <c r="P12" s="195"/>
      <c r="Q12" s="195"/>
      <c r="R12" s="195"/>
      <c r="S12" s="195"/>
      <c r="T12" s="195"/>
      <c r="U12" s="195"/>
      <c r="V12" s="195"/>
      <c r="X12" s="194"/>
      <c r="Y12" s="194"/>
      <c r="Z12" s="194"/>
      <c r="AA12" s="194"/>
      <c r="AB12" s="194"/>
      <c r="AC12" s="194"/>
      <c r="AD12" s="194"/>
      <c r="AE12" s="194"/>
    </row>
    <row r="13" spans="1:31" ht="39.950000000000003" customHeight="1">
      <c r="B13" s="3">
        <v>7</v>
      </c>
      <c r="C13" s="1183" t="s">
        <v>51</v>
      </c>
      <c r="D13" s="1183"/>
      <c r="E13" s="195"/>
      <c r="F13" s="195"/>
      <c r="G13" s="195"/>
      <c r="H13" s="195"/>
      <c r="I13" s="195"/>
      <c r="J13" s="195"/>
      <c r="K13" s="195"/>
      <c r="L13" s="195"/>
      <c r="M13" s="195"/>
      <c r="N13" s="195"/>
      <c r="O13" s="195"/>
      <c r="P13" s="195"/>
      <c r="Q13" s="195"/>
      <c r="R13" s="195"/>
      <c r="S13" s="195"/>
      <c r="T13" s="195"/>
      <c r="U13" s="195"/>
      <c r="V13" s="195"/>
      <c r="X13" s="194"/>
      <c r="Y13" s="194"/>
      <c r="Z13" s="194"/>
      <c r="AA13" s="194"/>
      <c r="AB13" s="194"/>
      <c r="AC13" s="194"/>
      <c r="AD13" s="194"/>
      <c r="AE13" s="194"/>
    </row>
    <row r="14" spans="1:31" ht="66.75" customHeight="1">
      <c r="B14" s="3">
        <v>8</v>
      </c>
      <c r="C14" s="1183" t="s">
        <v>52</v>
      </c>
      <c r="D14" s="1183"/>
      <c r="E14" s="195"/>
      <c r="F14" s="195"/>
      <c r="G14" s="195"/>
      <c r="H14" s="195"/>
      <c r="I14" s="195"/>
      <c r="J14" s="195"/>
      <c r="K14" s="195"/>
      <c r="L14" s="195"/>
      <c r="M14" s="195"/>
      <c r="N14" s="195"/>
      <c r="O14" s="195"/>
      <c r="P14" s="195"/>
      <c r="Q14" s="195"/>
      <c r="R14" s="195"/>
      <c r="S14" s="195"/>
      <c r="T14" s="195"/>
      <c r="U14" s="195"/>
      <c r="V14" s="195"/>
      <c r="X14" s="194"/>
      <c r="Y14" s="194"/>
      <c r="Z14" s="194"/>
      <c r="AA14" s="194"/>
      <c r="AB14" s="194"/>
      <c r="AC14" s="194"/>
      <c r="AD14" s="194"/>
      <c r="AE14" s="194"/>
    </row>
    <row r="15" spans="1:31" ht="39.950000000000003" customHeight="1">
      <c r="B15" s="3">
        <v>9</v>
      </c>
      <c r="C15" s="1183" t="s">
        <v>53</v>
      </c>
      <c r="D15" s="1183"/>
      <c r="E15" s="195"/>
      <c r="F15" s="195"/>
      <c r="G15" s="195"/>
      <c r="H15" s="195"/>
      <c r="I15" s="195"/>
      <c r="J15" s="195"/>
      <c r="K15" s="195"/>
      <c r="L15" s="195"/>
      <c r="M15" s="195"/>
      <c r="N15" s="195"/>
      <c r="O15" s="195"/>
      <c r="P15" s="195"/>
      <c r="Q15" s="195"/>
      <c r="R15" s="195"/>
      <c r="S15" s="195"/>
      <c r="T15" s="195"/>
      <c r="U15" s="195"/>
      <c r="V15" s="195"/>
      <c r="X15" s="194"/>
      <c r="Y15" s="194"/>
      <c r="Z15" s="194"/>
      <c r="AA15" s="194"/>
      <c r="AB15" s="194"/>
      <c r="AC15" s="194"/>
      <c r="AD15" s="194"/>
      <c r="AE15" s="194"/>
    </row>
    <row r="16" spans="1:31" ht="39.950000000000003" customHeight="1">
      <c r="B16" s="3">
        <v>10</v>
      </c>
      <c r="C16" s="1183" t="s">
        <v>54</v>
      </c>
      <c r="D16" s="1183"/>
      <c r="E16" s="195"/>
      <c r="F16" s="195"/>
      <c r="G16" s="195"/>
      <c r="H16" s="195"/>
      <c r="I16" s="195"/>
      <c r="J16" s="195"/>
      <c r="K16" s="195"/>
      <c r="L16" s="195"/>
      <c r="M16" s="195"/>
      <c r="N16" s="195"/>
      <c r="O16" s="195"/>
      <c r="P16" s="195"/>
      <c r="Q16" s="195"/>
      <c r="R16" s="195"/>
      <c r="S16" s="195"/>
      <c r="T16" s="195"/>
      <c r="U16" s="195"/>
      <c r="V16" s="195"/>
      <c r="X16" s="194"/>
      <c r="Y16" s="194"/>
      <c r="Z16" s="194"/>
      <c r="AA16" s="194"/>
      <c r="AB16" s="194"/>
      <c r="AC16" s="194"/>
      <c r="AD16" s="194"/>
      <c r="AE16" s="194"/>
    </row>
    <row r="17" spans="2:31" ht="39.950000000000003" customHeight="1">
      <c r="B17" s="3">
        <v>11</v>
      </c>
      <c r="C17" s="1183" t="s">
        <v>55</v>
      </c>
      <c r="D17" s="1183"/>
      <c r="E17" s="195"/>
      <c r="F17" s="195"/>
      <c r="G17" s="195"/>
      <c r="H17" s="195"/>
      <c r="I17" s="195"/>
      <c r="J17" s="195"/>
      <c r="K17" s="195"/>
      <c r="L17" s="195"/>
      <c r="M17" s="195"/>
      <c r="N17" s="195"/>
      <c r="O17" s="195"/>
      <c r="P17" s="195"/>
      <c r="Q17" s="195"/>
      <c r="R17" s="195"/>
      <c r="S17" s="195"/>
      <c r="T17" s="195"/>
      <c r="U17" s="195"/>
      <c r="V17" s="195"/>
      <c r="X17" s="194"/>
      <c r="Y17" s="194"/>
      <c r="Z17" s="194"/>
      <c r="AA17" s="194"/>
      <c r="AB17" s="194"/>
      <c r="AC17" s="194"/>
      <c r="AD17" s="194"/>
      <c r="AE17" s="194"/>
    </row>
    <row r="18" spans="2:31" ht="39.950000000000003" customHeight="1">
      <c r="B18" s="3">
        <v>12</v>
      </c>
      <c r="C18" s="1183" t="s">
        <v>56</v>
      </c>
      <c r="D18" s="1183"/>
      <c r="E18" s="195"/>
      <c r="F18" s="195"/>
      <c r="G18" s="195"/>
      <c r="H18" s="195"/>
      <c r="I18" s="195"/>
      <c r="J18" s="195"/>
      <c r="K18" s="195"/>
      <c r="L18" s="195"/>
      <c r="M18" s="195"/>
      <c r="N18" s="195"/>
      <c r="O18" s="195"/>
      <c r="P18" s="195"/>
      <c r="Q18" s="195"/>
      <c r="R18" s="195"/>
      <c r="S18" s="195"/>
      <c r="T18" s="195"/>
      <c r="U18" s="195"/>
      <c r="V18" s="195"/>
      <c r="X18" s="194"/>
      <c r="Y18" s="194"/>
      <c r="Z18" s="194"/>
      <c r="AA18" s="194"/>
      <c r="AB18" s="194"/>
      <c r="AC18" s="194"/>
      <c r="AD18" s="194"/>
      <c r="AE18" s="194"/>
    </row>
    <row r="19" spans="2:31" ht="39.950000000000003" customHeight="1">
      <c r="B19" s="3">
        <v>13</v>
      </c>
      <c r="C19" s="1183" t="s">
        <v>57</v>
      </c>
      <c r="D19" s="1183"/>
      <c r="E19" s="195"/>
      <c r="F19" s="195"/>
      <c r="G19" s="195"/>
      <c r="H19" s="195"/>
      <c r="I19" s="195"/>
      <c r="J19" s="195"/>
      <c r="K19" s="195"/>
      <c r="L19" s="195"/>
      <c r="M19" s="195"/>
      <c r="N19" s="195"/>
      <c r="O19" s="195"/>
      <c r="P19" s="195"/>
      <c r="Q19" s="195"/>
      <c r="R19" s="195"/>
      <c r="S19" s="195"/>
      <c r="T19" s="195"/>
      <c r="U19" s="195"/>
      <c r="V19" s="195"/>
      <c r="X19" s="194"/>
      <c r="Y19" s="194"/>
      <c r="Z19" s="194"/>
      <c r="AA19" s="194"/>
      <c r="AB19" s="194"/>
      <c r="AC19" s="194"/>
      <c r="AD19" s="194"/>
      <c r="AE19" s="194"/>
    </row>
    <row r="20" spans="2:31" ht="39.950000000000003" customHeight="1">
      <c r="B20" s="3">
        <v>14</v>
      </c>
      <c r="C20" s="1183" t="s">
        <v>58</v>
      </c>
      <c r="D20" s="1183"/>
      <c r="E20" s="195"/>
      <c r="F20" s="195"/>
      <c r="G20" s="195"/>
      <c r="H20" s="195"/>
      <c r="I20" s="195"/>
      <c r="J20" s="195"/>
      <c r="K20" s="195"/>
      <c r="L20" s="195"/>
      <c r="M20" s="195"/>
      <c r="N20" s="195"/>
      <c r="O20" s="195"/>
      <c r="P20" s="195"/>
      <c r="Q20" s="195"/>
      <c r="R20" s="195"/>
      <c r="S20" s="195"/>
      <c r="T20" s="195"/>
      <c r="U20" s="195"/>
      <c r="V20" s="195"/>
      <c r="X20" s="194"/>
      <c r="Y20" s="194"/>
      <c r="Z20" s="194"/>
      <c r="AA20" s="194"/>
      <c r="AB20" s="194"/>
      <c r="AC20" s="194"/>
      <c r="AD20" s="194"/>
      <c r="AE20" s="194"/>
    </row>
    <row r="21" spans="2:31" ht="39.950000000000003" customHeight="1">
      <c r="B21" s="3">
        <v>15</v>
      </c>
      <c r="C21" s="1183" t="s">
        <v>59</v>
      </c>
      <c r="D21" s="1183"/>
      <c r="E21" s="195"/>
      <c r="F21" s="195"/>
      <c r="G21" s="195"/>
      <c r="H21" s="195"/>
      <c r="I21" s="195"/>
      <c r="J21" s="195"/>
      <c r="K21" s="195"/>
      <c r="L21" s="195"/>
      <c r="M21" s="195"/>
      <c r="N21" s="195"/>
      <c r="O21" s="195"/>
      <c r="P21" s="195"/>
      <c r="Q21" s="195"/>
      <c r="R21" s="195"/>
      <c r="S21" s="195"/>
      <c r="T21" s="195"/>
      <c r="U21" s="195"/>
      <c r="V21" s="195"/>
      <c r="X21" s="194"/>
      <c r="Y21" s="194"/>
      <c r="Z21" s="194"/>
      <c r="AA21" s="194"/>
      <c r="AB21" s="194"/>
      <c r="AC21" s="194"/>
      <c r="AD21" s="194"/>
      <c r="AE21" s="194"/>
    </row>
    <row r="22" spans="2:31" ht="63" customHeight="1">
      <c r="B22" s="3">
        <v>16</v>
      </c>
      <c r="C22" s="1183" t="s">
        <v>947</v>
      </c>
      <c r="D22" s="1183"/>
      <c r="E22" s="195"/>
      <c r="F22" s="195"/>
      <c r="G22" s="195"/>
      <c r="H22" s="195"/>
      <c r="I22" s="195"/>
      <c r="J22" s="195"/>
      <c r="K22" s="195"/>
      <c r="L22" s="195"/>
      <c r="M22" s="195"/>
      <c r="N22" s="195"/>
      <c r="O22" s="195"/>
      <c r="P22" s="195"/>
      <c r="Q22" s="195"/>
      <c r="R22" s="195"/>
      <c r="S22" s="195"/>
      <c r="T22" s="195"/>
      <c r="U22" s="195"/>
      <c r="V22" s="195"/>
      <c r="X22" s="194"/>
      <c r="Y22" s="194"/>
      <c r="Z22" s="194"/>
      <c r="AA22" s="194"/>
      <c r="AB22" s="194"/>
      <c r="AC22" s="194"/>
      <c r="AD22" s="194"/>
      <c r="AE22" s="194"/>
    </row>
    <row r="23" spans="2:31" ht="39.950000000000003" customHeight="1">
      <c r="B23" s="3">
        <v>17</v>
      </c>
      <c r="C23" s="1183" t="s">
        <v>60</v>
      </c>
      <c r="D23" s="1183"/>
      <c r="E23" s="195"/>
      <c r="F23" s="195"/>
      <c r="G23" s="195"/>
      <c r="H23" s="195"/>
      <c r="I23" s="195"/>
      <c r="J23" s="195"/>
      <c r="K23" s="195"/>
      <c r="L23" s="195"/>
      <c r="M23" s="195"/>
      <c r="N23" s="195"/>
      <c r="O23" s="195"/>
      <c r="P23" s="195"/>
      <c r="Q23" s="195"/>
      <c r="R23" s="195"/>
      <c r="S23" s="195"/>
      <c r="T23" s="195"/>
      <c r="U23" s="195"/>
      <c r="V23" s="195"/>
      <c r="X23" s="194"/>
      <c r="Y23" s="194"/>
      <c r="Z23" s="194"/>
      <c r="AA23" s="194"/>
      <c r="AB23" s="194"/>
      <c r="AC23" s="194"/>
      <c r="AD23" s="194"/>
      <c r="AE23" s="194"/>
    </row>
    <row r="24" spans="2:31" ht="39.950000000000003" customHeight="1">
      <c r="B24" s="3">
        <v>18</v>
      </c>
      <c r="C24" s="1183" t="s">
        <v>61</v>
      </c>
      <c r="D24" s="1183"/>
      <c r="E24" s="195"/>
      <c r="F24" s="195"/>
      <c r="G24" s="195"/>
      <c r="H24" s="195"/>
      <c r="I24" s="195"/>
      <c r="J24" s="195"/>
      <c r="K24" s="195"/>
      <c r="L24" s="195"/>
      <c r="M24" s="195"/>
      <c r="N24" s="195"/>
      <c r="O24" s="195"/>
      <c r="P24" s="195"/>
      <c r="Q24" s="195"/>
      <c r="R24" s="195"/>
      <c r="S24" s="195"/>
      <c r="T24" s="195"/>
      <c r="U24" s="195"/>
      <c r="V24" s="195"/>
      <c r="X24" s="194"/>
      <c r="Y24" s="194"/>
      <c r="Z24" s="194"/>
      <c r="AA24" s="194"/>
      <c r="AB24" s="194"/>
      <c r="AC24" s="194"/>
      <c r="AD24" s="194"/>
      <c r="AE24" s="194"/>
    </row>
    <row r="25" spans="2:31" ht="39.950000000000003" customHeight="1" thickBot="1">
      <c r="B25" s="201">
        <v>19</v>
      </c>
      <c r="C25" s="1190" t="s">
        <v>144</v>
      </c>
      <c r="D25" s="1190"/>
      <c r="E25" s="195"/>
      <c r="F25" s="195"/>
      <c r="G25" s="195"/>
      <c r="H25" s="195"/>
      <c r="I25" s="195"/>
      <c r="J25" s="195"/>
      <c r="K25" s="195"/>
      <c r="L25" s="195"/>
      <c r="M25" s="195"/>
      <c r="N25" s="195"/>
      <c r="O25" s="195"/>
      <c r="P25" s="195"/>
      <c r="Q25" s="195"/>
      <c r="R25" s="195"/>
      <c r="S25" s="195"/>
      <c r="T25" s="195"/>
      <c r="U25" s="195"/>
      <c r="V25" s="195"/>
      <c r="X25" s="194"/>
      <c r="Y25" s="194"/>
      <c r="Z25" s="194"/>
      <c r="AA25" s="194"/>
      <c r="AB25" s="194"/>
      <c r="AC25" s="194"/>
      <c r="AD25" s="194"/>
      <c r="AE25" s="194"/>
    </row>
    <row r="26" spans="2:31" s="197" customFormat="1" ht="25.5" customHeight="1" thickBot="1">
      <c r="B26" s="1191" t="s">
        <v>40</v>
      </c>
      <c r="C26" s="1192"/>
      <c r="D26" s="1192"/>
      <c r="E26" s="232">
        <f>COUNTIFS(E7:E25,"X")</f>
        <v>0</v>
      </c>
      <c r="F26" s="202"/>
      <c r="G26" s="232">
        <f>COUNTIFS(G7:G25,"X")</f>
        <v>0</v>
      </c>
      <c r="H26" s="202"/>
      <c r="I26" s="232">
        <f>COUNTIFS(I7:I25,"X")</f>
        <v>0</v>
      </c>
      <c r="J26" s="202"/>
      <c r="K26" s="232">
        <f>COUNTIFS(K7:K25,"X")</f>
        <v>0</v>
      </c>
      <c r="L26" s="202"/>
      <c r="M26" s="232">
        <f>COUNTIFS(M7:M25,"X")</f>
        <v>0</v>
      </c>
      <c r="N26" s="202"/>
      <c r="O26" s="232">
        <f>COUNTIFS(O7:O25,"X")</f>
        <v>0</v>
      </c>
      <c r="P26" s="202"/>
      <c r="Q26" s="232">
        <f>COUNTIFS(Q7:Q25,"X")</f>
        <v>0</v>
      </c>
      <c r="R26" s="202"/>
      <c r="S26" s="232">
        <f>COUNTIFS(S7:S25,"X")</f>
        <v>0</v>
      </c>
      <c r="T26" s="202"/>
      <c r="U26" s="232">
        <f>COUNTIFS(U7:U25,"X")</f>
        <v>0</v>
      </c>
      <c r="V26" s="202"/>
      <c r="X26" s="196"/>
      <c r="Y26" s="196"/>
      <c r="Z26" s="196"/>
      <c r="AA26" s="196"/>
      <c r="AB26" s="196"/>
      <c r="AC26" s="196"/>
      <c r="AD26" s="196"/>
      <c r="AE26" s="196"/>
    </row>
    <row r="27" spans="2:31" s="197" customFormat="1" ht="25.5" customHeight="1" thickBot="1">
      <c r="B27" s="213"/>
      <c r="C27" s="214"/>
      <c r="D27" s="214"/>
      <c r="E27" s="232" t="str">
        <f>IF(AND(E26&gt;=1,E26&lt;=5,E22=""),"Moderada",IF(AND(E26&gt;=6,E26&lt;=11,E22=""),"Mayor",IF(OR(AND(E26&gt;=12,E26&lt;=19),E22="X"),"Catastrofico",IF(E26=0,"",""))))</f>
        <v/>
      </c>
      <c r="F27" s="202"/>
      <c r="G27" s="232" t="str">
        <f>IF(AND(G26&gt;=1,G26&lt;=5,G22=""),"Moderada",IF(AND(G26&gt;=6,G26&lt;=11,G22=""),"Mayor",IF(OR(AND(G26&gt;=12,G26&lt;=19),G22="X"),"Catastrofico",IF(G26=0,"",""))))</f>
        <v/>
      </c>
      <c r="H27" s="202"/>
      <c r="I27" s="232" t="str">
        <f>IF(AND(I26&gt;=1,I26&lt;=5,I22=""),"Moderada",IF(AND(I26&gt;=6,I26&lt;=11,I22=""),"Mayor",IF(OR(AND(I26&gt;=12,I26&lt;=19),I22="X"),"Catastrofico",IF(I26=0,"",""))))</f>
        <v/>
      </c>
      <c r="J27" s="202"/>
      <c r="K27" s="232" t="str">
        <f>IF(AND(K26&gt;=1,K26&lt;=5,K22=""),"Moderada",IF(AND(K26&gt;=6,K26&lt;=11,K22=""),"Mayor",IF(OR(AND(K26&gt;=12,K26&lt;=19),K22="X"),"Catastrofico",IF(K26=0,"",""))))</f>
        <v/>
      </c>
      <c r="L27" s="202"/>
      <c r="M27" s="232" t="str">
        <f>IF(AND(M26&gt;=1,M26&lt;=5,M22=""),"Moderada",IF(AND(M26&gt;=6,M26&lt;=11,M22=""),"Mayor",IF(OR(AND(M26&gt;=12,M26&lt;=19),M22="X"),"Catastrofico",IF(M26=0,"",""))))</f>
        <v/>
      </c>
      <c r="N27" s="202"/>
      <c r="O27" s="232" t="str">
        <f>IF(AND(O26&gt;=1,O26&lt;=5,O22=""),"Moderada",IF(AND(O26&gt;=6,O26&lt;=11,O22=""),"Mayor",IF(OR(AND(O26&gt;=12,O26&lt;=19),O22="X"),"Catastrofico",IF(O26=0,"",""))))</f>
        <v/>
      </c>
      <c r="P27" s="202"/>
      <c r="Q27" s="232" t="str">
        <f>IF(AND(Q26&gt;=1,Q26&lt;=5,Q22=""),"Moderada",IF(AND(Q26&gt;=6,Q26&lt;=11,Q22=""),"Mayor",IF(OR(AND(Q26&gt;=12,Q26&lt;=19),Q22="X"),"Catastrofico",IF(Q26=0,"",""))))</f>
        <v/>
      </c>
      <c r="R27" s="202"/>
      <c r="S27" s="232" t="str">
        <f>IF(AND(S26&gt;=1,S26&lt;=5,S22=""),"Moderada",IF(AND(S26&gt;=6,S26&lt;=11,S22=""),"Mayor",IF(OR(AND(S26&gt;=12,S26&lt;=19),S22="X"),"Catastrofico",IF(S26=0,"",""))))</f>
        <v/>
      </c>
      <c r="T27" s="202"/>
      <c r="U27" s="232" t="str">
        <f>IF(AND(U26&gt;=1,U26&lt;=5,U22=""),"Moderada",IF(AND(U26&gt;=6,U26&lt;=11,U22=""),"Mayor",IF(OR(AND(U26&gt;=12,U26&lt;=19),U22="X"),"Catastrofico",IF(U26=0,"",""))))</f>
        <v/>
      </c>
      <c r="V27" s="202"/>
      <c r="X27" s="196"/>
      <c r="Y27" s="196"/>
      <c r="Z27" s="196"/>
      <c r="AA27" s="196"/>
      <c r="AB27" s="196"/>
      <c r="AC27" s="196"/>
      <c r="AD27" s="196"/>
      <c r="AE27" s="196"/>
    </row>
    <row r="28" spans="2:31" ht="15" customHeight="1">
      <c r="B28" s="1184" t="s">
        <v>907</v>
      </c>
      <c r="C28" s="1185"/>
      <c r="D28" s="1185"/>
      <c r="E28" s="1185"/>
      <c r="F28" s="1185"/>
      <c r="G28" s="1185"/>
      <c r="H28" s="1185"/>
      <c r="I28" s="1185"/>
      <c r="J28" s="1185"/>
      <c r="K28" s="1185"/>
      <c r="L28" s="1185"/>
      <c r="M28" s="1185"/>
      <c r="N28" s="1185"/>
      <c r="O28" s="1185"/>
      <c r="P28" s="1185"/>
      <c r="Q28" s="1185"/>
      <c r="R28" s="1185"/>
      <c r="S28" s="1185"/>
      <c r="T28" s="1185"/>
      <c r="U28" s="1185"/>
      <c r="V28" s="1186"/>
      <c r="W28" s="194"/>
      <c r="X28" s="194"/>
      <c r="Y28" s="194"/>
      <c r="Z28" s="194"/>
      <c r="AA28" s="194"/>
      <c r="AB28" s="194"/>
      <c r="AC28" s="194"/>
      <c r="AD28" s="194"/>
      <c r="AE28" s="194"/>
    </row>
    <row r="29" spans="2:31" ht="18" customHeight="1" thickBot="1">
      <c r="B29" s="1187"/>
      <c r="C29" s="1188"/>
      <c r="D29" s="1188"/>
      <c r="E29" s="1188"/>
      <c r="F29" s="1188"/>
      <c r="G29" s="1188"/>
      <c r="H29" s="1188"/>
      <c r="I29" s="1188"/>
      <c r="J29" s="1188"/>
      <c r="K29" s="1188"/>
      <c r="L29" s="1188"/>
      <c r="M29" s="1188"/>
      <c r="N29" s="1188"/>
      <c r="O29" s="1188"/>
      <c r="P29" s="1188"/>
      <c r="Q29" s="1188"/>
      <c r="R29" s="1188"/>
      <c r="S29" s="1188"/>
      <c r="T29" s="1188"/>
      <c r="U29" s="1188"/>
      <c r="V29" s="1189"/>
      <c r="W29" s="194"/>
      <c r="X29" s="194"/>
      <c r="Y29" s="194"/>
      <c r="Z29" s="194"/>
      <c r="AA29" s="194"/>
      <c r="AB29" s="194"/>
      <c r="AC29" s="194"/>
      <c r="AD29" s="194"/>
      <c r="AE29" s="194"/>
    </row>
    <row r="32" spans="2:31" ht="15.75" thickBot="1"/>
    <row r="33" spans="2:6" ht="15" customHeight="1" thickBot="1">
      <c r="B33" s="1193" t="s">
        <v>113</v>
      </c>
      <c r="C33" s="1194"/>
      <c r="D33" s="1194"/>
      <c r="E33" s="1195"/>
      <c r="F33" s="233"/>
    </row>
    <row r="34" spans="2:6" ht="51" customHeight="1">
      <c r="B34" s="1196" t="s">
        <v>131</v>
      </c>
      <c r="C34" s="1197"/>
      <c r="D34" s="1197" t="s">
        <v>110</v>
      </c>
      <c r="E34" s="1198"/>
      <c r="F34" s="234"/>
    </row>
    <row r="35" spans="2:6">
      <c r="B35" s="1179" t="s">
        <v>111</v>
      </c>
      <c r="C35" s="1180"/>
      <c r="D35" s="1199" t="s">
        <v>944</v>
      </c>
      <c r="E35" s="1200"/>
      <c r="F35" s="235"/>
    </row>
    <row r="36" spans="2:6">
      <c r="B36" s="1179" t="s">
        <v>112</v>
      </c>
      <c r="C36" s="1180"/>
      <c r="D36" s="1181" t="s">
        <v>861</v>
      </c>
      <c r="E36" s="1182"/>
      <c r="F36" s="235"/>
    </row>
    <row r="37" spans="2:6" ht="15.75" thickBot="1">
      <c r="B37" s="1174" t="s">
        <v>143</v>
      </c>
      <c r="C37" s="1175"/>
      <c r="D37" s="1176" t="s">
        <v>945</v>
      </c>
      <c r="E37" s="1177"/>
      <c r="F37" s="235"/>
    </row>
    <row r="38" spans="2:6">
      <c r="F38" s="76"/>
    </row>
  </sheetData>
  <sheetProtection password="E0DB" sheet="1" objects="1" scenarios="1" formatCells="0" formatColumns="0" formatRows="0" insertRows="0" deleteRows="0" sort="0" autoFilter="0"/>
  <mergeCells count="52">
    <mergeCell ref="B2:C2"/>
    <mergeCell ref="B3:V3"/>
    <mergeCell ref="B4:B6"/>
    <mergeCell ref="C4:D6"/>
    <mergeCell ref="E4:F4"/>
    <mergeCell ref="G4:H4"/>
    <mergeCell ref="I4:J4"/>
    <mergeCell ref="K4:L4"/>
    <mergeCell ref="M4:N4"/>
    <mergeCell ref="O4:P4"/>
    <mergeCell ref="G5:H5"/>
    <mergeCell ref="Q4:R4"/>
    <mergeCell ref="S4:T4"/>
    <mergeCell ref="U4:V4"/>
    <mergeCell ref="U5:V5"/>
    <mergeCell ref="C7:D7"/>
    <mergeCell ref="C8:D8"/>
    <mergeCell ref="O5:P5"/>
    <mergeCell ref="Q5:R5"/>
    <mergeCell ref="S5:T5"/>
    <mergeCell ref="M5:N5"/>
    <mergeCell ref="B33:E33"/>
    <mergeCell ref="B34:C34"/>
    <mergeCell ref="D34:E34"/>
    <mergeCell ref="B35:C35"/>
    <mergeCell ref="D35:E35"/>
    <mergeCell ref="B28:V29"/>
    <mergeCell ref="C16:D16"/>
    <mergeCell ref="C17:D17"/>
    <mergeCell ref="C18:D18"/>
    <mergeCell ref="C19:D19"/>
    <mergeCell ref="C22:D22"/>
    <mergeCell ref="C23:D23"/>
    <mergeCell ref="C24:D24"/>
    <mergeCell ref="C25:D25"/>
    <mergeCell ref="B26:D26"/>
    <mergeCell ref="B37:C37"/>
    <mergeCell ref="D37:E37"/>
    <mergeCell ref="E5:F5"/>
    <mergeCell ref="I5:J5"/>
    <mergeCell ref="K5:L5"/>
    <mergeCell ref="B36:C36"/>
    <mergeCell ref="D36:E36"/>
    <mergeCell ref="C20:D20"/>
    <mergeCell ref="C21:D21"/>
    <mergeCell ref="C10:D10"/>
    <mergeCell ref="C11:D11"/>
    <mergeCell ref="C12:D12"/>
    <mergeCell ref="C13:D13"/>
    <mergeCell ref="C14:D14"/>
    <mergeCell ref="C15:D15"/>
    <mergeCell ref="C9:D9"/>
  </mergeCells>
  <conditionalFormatting sqref="E27">
    <cfRule type="cellIs" dxfId="26" priority="49" operator="equal">
      <formula>"Catastrofico"</formula>
    </cfRule>
    <cfRule type="cellIs" dxfId="25" priority="50" operator="equal">
      <formula>"Mayor"</formula>
    </cfRule>
    <cfRule type="cellIs" dxfId="24" priority="51" operator="equal">
      <formula>"Moderada"</formula>
    </cfRule>
  </conditionalFormatting>
  <conditionalFormatting sqref="G27">
    <cfRule type="cellIs" dxfId="23" priority="22" operator="equal">
      <formula>"Catastrofico"</formula>
    </cfRule>
    <cfRule type="cellIs" dxfId="22" priority="23" operator="equal">
      <formula>"Mayor"</formula>
    </cfRule>
    <cfRule type="cellIs" dxfId="21" priority="24" operator="equal">
      <formula>"Moderada"</formula>
    </cfRule>
  </conditionalFormatting>
  <conditionalFormatting sqref="I27">
    <cfRule type="cellIs" dxfId="20" priority="19" operator="equal">
      <formula>"Catastrofico"</formula>
    </cfRule>
    <cfRule type="cellIs" dxfId="19" priority="20" operator="equal">
      <formula>"Mayor"</formula>
    </cfRule>
    <cfRule type="cellIs" dxfId="18" priority="21" operator="equal">
      <formula>"Moderada"</formula>
    </cfRule>
  </conditionalFormatting>
  <conditionalFormatting sqref="K27">
    <cfRule type="cellIs" dxfId="17" priority="16" operator="equal">
      <formula>"Catastrofico"</formula>
    </cfRule>
    <cfRule type="cellIs" dxfId="16" priority="17" operator="equal">
      <formula>"Mayor"</formula>
    </cfRule>
    <cfRule type="cellIs" dxfId="15" priority="18" operator="equal">
      <formula>"Moderada"</formula>
    </cfRule>
  </conditionalFormatting>
  <conditionalFormatting sqref="M27">
    <cfRule type="cellIs" dxfId="14" priority="13" operator="equal">
      <formula>"Catastrofico"</formula>
    </cfRule>
    <cfRule type="cellIs" dxfId="13" priority="14" operator="equal">
      <formula>"Mayor"</formula>
    </cfRule>
    <cfRule type="cellIs" dxfId="12" priority="15" operator="equal">
      <formula>"Moderada"</formula>
    </cfRule>
  </conditionalFormatting>
  <conditionalFormatting sqref="O27">
    <cfRule type="cellIs" dxfId="11" priority="10" operator="equal">
      <formula>"Catastrofico"</formula>
    </cfRule>
    <cfRule type="cellIs" dxfId="10" priority="11" operator="equal">
      <formula>"Mayor"</formula>
    </cfRule>
    <cfRule type="cellIs" dxfId="9" priority="12" operator="equal">
      <formula>"Moderada"</formula>
    </cfRule>
  </conditionalFormatting>
  <conditionalFormatting sqref="Q27">
    <cfRule type="cellIs" dxfId="8" priority="7" operator="equal">
      <formula>"Catastrofico"</formula>
    </cfRule>
    <cfRule type="cellIs" dxfId="7" priority="8" operator="equal">
      <formula>"Mayor"</formula>
    </cfRule>
    <cfRule type="cellIs" dxfId="6" priority="9" operator="equal">
      <formula>"Moderada"</formula>
    </cfRule>
  </conditionalFormatting>
  <conditionalFormatting sqref="S27">
    <cfRule type="cellIs" dxfId="5" priority="4" operator="equal">
      <formula>"Catastrofico"</formula>
    </cfRule>
    <cfRule type="cellIs" dxfId="4" priority="5" operator="equal">
      <formula>"Mayor"</formula>
    </cfRule>
    <cfRule type="cellIs" dxfId="3" priority="6" operator="equal">
      <formula>"Moderada"</formula>
    </cfRule>
  </conditionalFormatting>
  <conditionalFormatting sqref="U27">
    <cfRule type="cellIs" dxfId="2" priority="1" operator="equal">
      <formula>"Catastrofico"</formula>
    </cfRule>
    <cfRule type="cellIs" dxfId="1" priority="2" operator="equal">
      <formula>"Mayor"</formula>
    </cfRule>
    <cfRule type="cellIs" dxfId="0" priority="3" operator="equal">
      <formula>"Moderada"</formula>
    </cfRule>
  </conditionalFormatting>
  <pageMargins left="0.7" right="0.7" top="0.75" bottom="0.75" header="0.3" footer="0.3"/>
  <pageSetup scale="61" orientation="portrait" horizontalDpi="4294967293" verticalDpi="0"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Bt_ini_imp_corrup">
                <anchor moveWithCells="1" sizeWithCells="1">
                  <from>
                    <xdr:col>0</xdr:col>
                    <xdr:colOff>9525</xdr:colOff>
                    <xdr:row>0</xdr:row>
                    <xdr:rowOff>180975</xdr:rowOff>
                  </from>
                  <to>
                    <xdr:col>1</xdr:col>
                    <xdr:colOff>0</xdr:colOff>
                    <xdr:row>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PARAMETROS!$BO$2</xm:f>
          </x14:formula1>
          <xm:sqref>E7:V25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sheetPr>
  <dimension ref="B1:Q21"/>
  <sheetViews>
    <sheetView showGridLines="0" showRowColHeaders="0" zoomScaleNormal="100" zoomScaleSheetLayoutView="80" workbookViewId="0">
      <selection activeCell="E6" sqref="E6"/>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68"/>
      <c r="G1" s="68"/>
      <c r="H1" s="68"/>
      <c r="I1" s="20"/>
      <c r="N1" s="31"/>
      <c r="O1" s="31"/>
      <c r="P1" s="31"/>
      <c r="Q1" s="31"/>
    </row>
    <row r="2" spans="2:17" ht="19.5" thickBot="1">
      <c r="B2" s="228" t="s">
        <v>938</v>
      </c>
      <c r="D2" s="1214" t="s">
        <v>934</v>
      </c>
      <c r="E2" s="1215"/>
      <c r="F2" s="1216"/>
      <c r="N2" s="31"/>
      <c r="O2" s="31"/>
      <c r="P2" s="31"/>
      <c r="Q2" s="31"/>
    </row>
    <row r="3" spans="2:17" ht="30">
      <c r="D3" s="182" t="s">
        <v>6</v>
      </c>
      <c r="E3" s="226" t="s">
        <v>7</v>
      </c>
      <c r="F3" s="74" t="s">
        <v>21</v>
      </c>
      <c r="H3" s="67"/>
      <c r="N3" s="31"/>
      <c r="O3" s="31"/>
      <c r="P3" s="31"/>
      <c r="Q3" s="31"/>
    </row>
    <row r="4" spans="2:17" ht="45">
      <c r="D4" s="184" t="s">
        <v>20</v>
      </c>
      <c r="E4" s="1" t="s">
        <v>303</v>
      </c>
      <c r="F4" s="38">
        <v>1</v>
      </c>
      <c r="N4" s="31"/>
      <c r="O4" s="31"/>
      <c r="P4" s="31"/>
      <c r="Q4" s="31"/>
    </row>
    <row r="5" spans="2:17" ht="45">
      <c r="D5" s="184" t="s">
        <v>22</v>
      </c>
      <c r="E5" s="1" t="s">
        <v>304</v>
      </c>
      <c r="F5" s="38">
        <v>2</v>
      </c>
      <c r="N5" s="31"/>
      <c r="O5" s="31"/>
      <c r="P5" s="31"/>
      <c r="Q5" s="31"/>
    </row>
    <row r="6" spans="2:17" ht="54.75" customHeight="1">
      <c r="D6" s="184" t="s">
        <v>23</v>
      </c>
      <c r="E6" s="1" t="s">
        <v>305</v>
      </c>
      <c r="F6" s="38">
        <v>3</v>
      </c>
      <c r="N6" s="31"/>
      <c r="O6" s="31"/>
      <c r="P6" s="31"/>
      <c r="Q6" s="31"/>
    </row>
    <row r="7" spans="2:17" ht="45">
      <c r="D7" s="184" t="s">
        <v>24</v>
      </c>
      <c r="E7" s="1" t="s">
        <v>306</v>
      </c>
      <c r="F7" s="38">
        <v>4</v>
      </c>
      <c r="N7" s="31"/>
      <c r="O7" s="31"/>
      <c r="P7" s="31"/>
      <c r="Q7" s="31"/>
    </row>
    <row r="8" spans="2:17" ht="45.75" thickBot="1">
      <c r="D8" s="185" t="s">
        <v>25</v>
      </c>
      <c r="E8" s="186" t="s">
        <v>307</v>
      </c>
      <c r="F8" s="183">
        <v>5</v>
      </c>
      <c r="N8" s="31"/>
      <c r="O8" s="31"/>
      <c r="P8" s="31"/>
      <c r="Q8" s="31"/>
    </row>
    <row r="9" spans="2:17" ht="15">
      <c r="D9" s="61"/>
      <c r="E9" s="59"/>
      <c r="F9" s="62"/>
      <c r="N9" s="31"/>
      <c r="O9" s="31"/>
      <c r="P9" s="31"/>
      <c r="Q9" s="31"/>
    </row>
    <row r="10" spans="2:17">
      <c r="D10" s="20"/>
      <c r="E10" s="20"/>
      <c r="F10" s="20"/>
      <c r="G10" s="20"/>
      <c r="H10" s="20"/>
      <c r="I10" s="20"/>
      <c r="N10" s="31"/>
      <c r="O10" s="31"/>
      <c r="P10" s="31"/>
      <c r="Q10" s="31"/>
    </row>
    <row r="11" spans="2:17">
      <c r="N11" s="31"/>
      <c r="O11" s="31"/>
      <c r="P11" s="31"/>
      <c r="Q11" s="31"/>
    </row>
    <row r="12" spans="2:17">
      <c r="N12" s="31"/>
      <c r="O12" s="31"/>
      <c r="P12" s="31"/>
      <c r="Q12" s="31"/>
    </row>
    <row r="13" spans="2:17">
      <c r="N13" s="31"/>
      <c r="O13" s="31"/>
      <c r="P13" s="31"/>
      <c r="Q13" s="31"/>
    </row>
    <row r="14" spans="2:17">
      <c r="N14" s="31"/>
      <c r="O14" s="31"/>
      <c r="P14" s="31"/>
      <c r="Q14" s="31"/>
    </row>
    <row r="15" spans="2:17">
      <c r="N15" s="31"/>
      <c r="O15" s="31"/>
      <c r="P15" s="31"/>
      <c r="Q15" s="31"/>
    </row>
    <row r="16" spans="2:17">
      <c r="N16" s="31"/>
      <c r="O16" s="31"/>
      <c r="P16" s="31"/>
      <c r="Q16" s="31"/>
    </row>
    <row r="17" spans="14:17">
      <c r="N17" s="31"/>
      <c r="O17" s="31"/>
      <c r="P17" s="31"/>
      <c r="Q17" s="31"/>
    </row>
    <row r="18" spans="14:17">
      <c r="N18" s="31"/>
      <c r="O18" s="31"/>
      <c r="P18" s="31"/>
      <c r="Q18" s="31"/>
    </row>
    <row r="19" spans="14:17">
      <c r="P19" s="31"/>
      <c r="Q19" s="31"/>
    </row>
    <row r="20" spans="14:17">
      <c r="P20" s="31"/>
      <c r="Q20" s="31"/>
    </row>
    <row r="21" spans="14:17">
      <c r="P21" s="31"/>
      <c r="Q21" s="31"/>
    </row>
  </sheetData>
  <sheetProtection password="E0DB" sheet="1" objects="1" scenarios="1" formatCells="0" formatColumns="0" formatRows="0" sort="0" autoFilter="0"/>
  <mergeCells count="1">
    <mergeCell ref="D2:F2"/>
  </mergeCells>
  <hyperlinks>
    <hyperlink ref="B2" location="Inicio!A1" display="INICIO"/>
  </hyperlinks>
  <printOptions horizontalCentered="1" verticalCentered="1"/>
  <pageMargins left="0.70866141732283472" right="0.70866141732283472" top="0.74803149606299213" bottom="0.74803149606299213" header="0.31496062992125984" footer="0.31496062992125984"/>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Bt_inicio_seginfo">
                <anchor moveWithCells="1" sizeWithCells="1">
                  <from>
                    <xdr:col>0</xdr:col>
                    <xdr:colOff>762000</xdr:colOff>
                    <xdr:row>0</xdr:row>
                    <xdr:rowOff>161925</xdr:rowOff>
                  </from>
                  <to>
                    <xdr:col>2</xdr:col>
                    <xdr:colOff>9525</xdr:colOff>
                    <xdr:row>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FFFF00"/>
  </sheetPr>
  <dimension ref="B1:Q48"/>
  <sheetViews>
    <sheetView zoomScaleNormal="100" zoomScaleSheetLayoutView="80" workbookViewId="0">
      <selection activeCell="B6" sqref="B6"/>
    </sheetView>
  </sheetViews>
  <sheetFormatPr baseColWidth="10" defaultRowHeight="12.75"/>
  <cols>
    <col min="1" max="3" width="11.42578125" style="2"/>
    <col min="4" max="4" width="24.7109375" style="2" customWidth="1"/>
    <col min="5" max="5" width="19.85546875" style="2" customWidth="1"/>
    <col min="6" max="6" width="18.28515625" style="2" customWidth="1"/>
    <col min="7" max="7" width="17.5703125" style="2" customWidth="1"/>
    <col min="8" max="8" width="9.85546875" style="2" customWidth="1"/>
    <col min="9" max="9" width="15.140625"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c r="D1" s="20"/>
      <c r="E1" s="20"/>
      <c r="F1" s="20"/>
      <c r="G1" s="20"/>
      <c r="H1" s="20"/>
      <c r="I1" s="20"/>
      <c r="J1" s="20"/>
      <c r="K1" s="20"/>
      <c r="L1" s="20"/>
      <c r="M1" s="20"/>
      <c r="N1" s="73"/>
      <c r="O1" s="73"/>
      <c r="P1" s="31"/>
      <c r="Q1" s="31"/>
    </row>
    <row r="2" spans="2:17" ht="13.5" thickBot="1">
      <c r="D2" s="20"/>
      <c r="E2" s="20"/>
      <c r="F2" s="20"/>
      <c r="G2" s="20"/>
      <c r="H2" s="20"/>
      <c r="I2" s="20"/>
      <c r="N2" s="31"/>
      <c r="O2" s="31"/>
      <c r="P2" s="31"/>
      <c r="Q2" s="31"/>
    </row>
    <row r="3" spans="2:17" ht="18" customHeight="1" thickBot="1">
      <c r="B3" s="228" t="s">
        <v>938</v>
      </c>
      <c r="D3" s="1133" t="s">
        <v>700</v>
      </c>
      <c r="E3" s="1134"/>
      <c r="F3" s="1134"/>
      <c r="G3" s="1134"/>
      <c r="H3" s="1134"/>
      <c r="I3" s="1135"/>
      <c r="N3" s="31"/>
      <c r="O3" s="31"/>
      <c r="P3" s="31"/>
      <c r="Q3" s="31"/>
    </row>
    <row r="4" spans="2:17" ht="20.25" customHeight="1" thickBot="1">
      <c r="D4" s="1228" t="s">
        <v>876</v>
      </c>
      <c r="E4" s="1229"/>
      <c r="F4" s="1229"/>
      <c r="G4" s="1229"/>
      <c r="H4" s="1229"/>
      <c r="I4" s="1230"/>
      <c r="N4" s="31"/>
      <c r="O4" s="31"/>
      <c r="P4" s="31"/>
      <c r="Q4" s="31"/>
    </row>
    <row r="5" spans="2:17" ht="15">
      <c r="D5" s="1129" t="s">
        <v>114</v>
      </c>
      <c r="E5" s="1131" t="s">
        <v>115</v>
      </c>
      <c r="F5" s="1131"/>
      <c r="G5" s="1131"/>
      <c r="H5" s="1131"/>
      <c r="I5" s="1132"/>
      <c r="N5" s="31"/>
      <c r="O5" s="31"/>
      <c r="P5" s="31"/>
      <c r="Q5" s="31"/>
    </row>
    <row r="6" spans="2:17" ht="31.5" customHeight="1">
      <c r="D6" s="1130"/>
      <c r="E6" s="72" t="s">
        <v>116</v>
      </c>
      <c r="F6" s="72" t="s">
        <v>117</v>
      </c>
      <c r="G6" s="72" t="s">
        <v>118</v>
      </c>
      <c r="H6" s="72" t="s">
        <v>119</v>
      </c>
      <c r="I6" s="74" t="s">
        <v>120</v>
      </c>
      <c r="J6" s="22"/>
      <c r="N6" s="31"/>
      <c r="O6" s="31"/>
      <c r="P6" s="31"/>
      <c r="Q6" s="31"/>
    </row>
    <row r="7" spans="2:17" ht="15">
      <c r="D7" s="14" t="s">
        <v>153</v>
      </c>
      <c r="E7" s="63" t="s">
        <v>121</v>
      </c>
      <c r="F7" s="63" t="s">
        <v>121</v>
      </c>
      <c r="G7" s="64" t="s">
        <v>122</v>
      </c>
      <c r="H7" s="65" t="s">
        <v>123</v>
      </c>
      <c r="I7" s="40" t="s">
        <v>127</v>
      </c>
      <c r="N7" s="31"/>
      <c r="O7" s="31"/>
      <c r="P7" s="31"/>
      <c r="Q7" s="31"/>
    </row>
    <row r="8" spans="2:17" ht="15">
      <c r="D8" s="14" t="s">
        <v>124</v>
      </c>
      <c r="E8" s="63" t="s">
        <v>121</v>
      </c>
      <c r="F8" s="63" t="s">
        <v>121</v>
      </c>
      <c r="G8" s="64" t="s">
        <v>125</v>
      </c>
      <c r="H8" s="65" t="s">
        <v>126</v>
      </c>
      <c r="I8" s="40" t="s">
        <v>127</v>
      </c>
      <c r="N8" s="31"/>
      <c r="O8" s="31"/>
      <c r="P8" s="31"/>
      <c r="Q8" s="31"/>
    </row>
    <row r="9" spans="2:17" ht="15">
      <c r="D9" s="14" t="s">
        <v>128</v>
      </c>
      <c r="E9" s="63" t="s">
        <v>121</v>
      </c>
      <c r="F9" s="64" t="s">
        <v>125</v>
      </c>
      <c r="G9" s="65" t="s">
        <v>126</v>
      </c>
      <c r="H9" s="39" t="s">
        <v>127</v>
      </c>
      <c r="I9" s="40" t="s">
        <v>127</v>
      </c>
      <c r="N9" s="31"/>
      <c r="O9" s="31"/>
      <c r="P9" s="31"/>
      <c r="Q9" s="31"/>
    </row>
    <row r="10" spans="2:17" ht="15">
      <c r="D10" s="14" t="s">
        <v>129</v>
      </c>
      <c r="E10" s="64" t="s">
        <v>125</v>
      </c>
      <c r="F10" s="65" t="s">
        <v>126</v>
      </c>
      <c r="G10" s="65" t="s">
        <v>126</v>
      </c>
      <c r="H10" s="39" t="s">
        <v>127</v>
      </c>
      <c r="I10" s="40" t="s">
        <v>127</v>
      </c>
      <c r="N10" s="31"/>
      <c r="O10" s="31"/>
      <c r="P10" s="31"/>
      <c r="Q10" s="31"/>
    </row>
    <row r="11" spans="2:17" ht="15.75" thickBot="1">
      <c r="D11" s="15" t="s">
        <v>130</v>
      </c>
      <c r="E11" s="65" t="s">
        <v>126</v>
      </c>
      <c r="F11" s="65" t="s">
        <v>126</v>
      </c>
      <c r="G11" s="41" t="s">
        <v>127</v>
      </c>
      <c r="H11" s="41" t="s">
        <v>127</v>
      </c>
      <c r="I11" s="42" t="s">
        <v>127</v>
      </c>
      <c r="N11" s="31"/>
      <c r="O11" s="31"/>
      <c r="P11" s="31"/>
      <c r="Q11" s="31"/>
    </row>
    <row r="12" spans="2:17" ht="15">
      <c r="D12" s="75"/>
      <c r="E12" s="76"/>
      <c r="F12" s="76"/>
      <c r="G12" s="76"/>
      <c r="H12" s="76"/>
      <c r="I12" s="77"/>
      <c r="N12" s="31"/>
      <c r="O12" s="31"/>
      <c r="P12" s="31"/>
      <c r="Q12" s="31"/>
    </row>
    <row r="13" spans="2:17" ht="15.75">
      <c r="D13" s="75"/>
      <c r="E13" s="1220" t="s">
        <v>1</v>
      </c>
      <c r="F13" s="1220"/>
      <c r="G13" s="1220"/>
      <c r="H13" s="1220"/>
      <c r="I13" s="1221"/>
      <c r="N13" s="31"/>
      <c r="O13" s="31"/>
      <c r="P13" s="31"/>
      <c r="Q13" s="31"/>
    </row>
    <row r="14" spans="2:17" ht="6" customHeight="1" thickBot="1">
      <c r="D14" s="75"/>
      <c r="E14" s="76"/>
      <c r="F14" s="76"/>
      <c r="G14" s="76"/>
      <c r="H14" s="76"/>
      <c r="I14" s="77"/>
      <c r="N14" s="31"/>
      <c r="O14" s="31"/>
      <c r="P14" s="31"/>
      <c r="Q14" s="31"/>
    </row>
    <row r="15" spans="2:17" ht="16.5" thickBot="1">
      <c r="D15" s="1222" t="s">
        <v>689</v>
      </c>
      <c r="E15" s="1223"/>
      <c r="F15" s="1223"/>
      <c r="G15" s="1223"/>
      <c r="H15" s="1223"/>
      <c r="I15" s="1224"/>
      <c r="N15" s="31"/>
      <c r="O15" s="31"/>
      <c r="P15" s="31"/>
      <c r="Q15" s="31"/>
    </row>
    <row r="16" spans="2:17" ht="15.75">
      <c r="D16" s="153" t="s">
        <v>866</v>
      </c>
      <c r="E16" s="154"/>
      <c r="F16" s="16"/>
      <c r="G16" s="16"/>
      <c r="H16" s="16"/>
      <c r="I16" s="17"/>
      <c r="N16" s="31"/>
      <c r="O16" s="31"/>
      <c r="P16" s="31"/>
      <c r="Q16" s="31"/>
    </row>
    <row r="17" spans="4:17" ht="15.75">
      <c r="D17" s="153" t="s">
        <v>867</v>
      </c>
      <c r="E17" s="154"/>
      <c r="F17" s="16"/>
      <c r="G17" s="16"/>
      <c r="H17" s="16"/>
      <c r="I17" s="17"/>
      <c r="N17" s="31"/>
      <c r="O17" s="31"/>
      <c r="P17" s="31"/>
      <c r="Q17" s="31"/>
    </row>
    <row r="18" spans="4:17" ht="15.75">
      <c r="D18" s="153" t="s">
        <v>868</v>
      </c>
      <c r="E18" s="154"/>
      <c r="F18" s="16"/>
      <c r="G18" s="16"/>
      <c r="H18" s="16"/>
      <c r="I18" s="17"/>
      <c r="N18" s="31"/>
      <c r="O18" s="31"/>
      <c r="P18" s="31"/>
      <c r="Q18" s="31"/>
    </row>
    <row r="19" spans="4:17" ht="16.5" thickBot="1">
      <c r="D19" s="155" t="s">
        <v>869</v>
      </c>
      <c r="E19" s="156"/>
      <c r="F19" s="18"/>
      <c r="G19" s="18"/>
      <c r="H19" s="18"/>
      <c r="I19" s="19"/>
      <c r="N19" s="31"/>
      <c r="O19" s="31"/>
      <c r="P19" s="31"/>
      <c r="Q19" s="31"/>
    </row>
    <row r="20" spans="4:17" ht="15">
      <c r="D20" s="1225" t="s">
        <v>935</v>
      </c>
      <c r="E20" s="1226"/>
      <c r="F20" s="1226"/>
      <c r="G20" s="1226"/>
      <c r="H20" s="1226"/>
      <c r="I20" s="1227"/>
      <c r="N20" s="31"/>
      <c r="O20" s="31"/>
      <c r="P20" s="31"/>
      <c r="Q20" s="31"/>
    </row>
    <row r="21" spans="4:17" ht="5.25" customHeight="1" thickBot="1">
      <c r="D21" s="75"/>
      <c r="E21" s="76"/>
      <c r="F21" s="76"/>
      <c r="G21" s="76"/>
      <c r="H21" s="76"/>
      <c r="I21" s="77"/>
      <c r="N21" s="31"/>
      <c r="O21" s="31"/>
      <c r="P21" s="31"/>
      <c r="Q21" s="31"/>
    </row>
    <row r="22" spans="4:17" ht="15">
      <c r="D22" s="1129" t="s">
        <v>114</v>
      </c>
      <c r="E22" s="1131" t="s">
        <v>115</v>
      </c>
      <c r="F22" s="1131"/>
      <c r="G22" s="1132"/>
      <c r="H22" s="76"/>
      <c r="I22" s="77"/>
      <c r="N22" s="31"/>
      <c r="O22" s="31"/>
      <c r="P22" s="31"/>
      <c r="Q22" s="31"/>
    </row>
    <row r="23" spans="4:17" ht="15">
      <c r="D23" s="1130"/>
      <c r="E23" s="72" t="s">
        <v>941</v>
      </c>
      <c r="F23" s="72" t="s">
        <v>942</v>
      </c>
      <c r="G23" s="74" t="s">
        <v>943</v>
      </c>
      <c r="H23" s="76"/>
      <c r="I23" s="77"/>
      <c r="N23" s="31"/>
      <c r="O23" s="31"/>
      <c r="P23" s="31"/>
      <c r="Q23" s="31"/>
    </row>
    <row r="24" spans="4:17" ht="15">
      <c r="D24" s="14" t="s">
        <v>130</v>
      </c>
      <c r="E24" s="39" t="s">
        <v>127</v>
      </c>
      <c r="F24" s="39" t="s">
        <v>127</v>
      </c>
      <c r="G24" s="40" t="s">
        <v>127</v>
      </c>
      <c r="H24" s="76"/>
      <c r="I24" s="77"/>
      <c r="N24" s="31"/>
      <c r="O24" s="31"/>
      <c r="P24" s="31"/>
      <c r="Q24" s="31"/>
    </row>
    <row r="25" spans="4:17" ht="15">
      <c r="D25" s="14" t="s">
        <v>129</v>
      </c>
      <c r="E25" s="65" t="s">
        <v>126</v>
      </c>
      <c r="F25" s="39" t="s">
        <v>127</v>
      </c>
      <c r="G25" s="40" t="s">
        <v>127</v>
      </c>
      <c r="H25" s="76"/>
      <c r="I25" s="77"/>
      <c r="N25" s="31"/>
      <c r="O25" s="31"/>
      <c r="P25" s="31"/>
      <c r="Q25" s="31"/>
    </row>
    <row r="26" spans="4:17" ht="15">
      <c r="D26" s="14" t="s">
        <v>128</v>
      </c>
      <c r="E26" s="65" t="s">
        <v>126</v>
      </c>
      <c r="F26" s="39" t="s">
        <v>127</v>
      </c>
      <c r="G26" s="40" t="s">
        <v>127</v>
      </c>
      <c r="H26" s="76"/>
      <c r="I26" s="77"/>
      <c r="N26" s="31"/>
      <c r="O26" s="31"/>
      <c r="P26" s="31"/>
      <c r="Q26" s="31"/>
    </row>
    <row r="27" spans="4:17" ht="15">
      <c r="D27" s="14" t="s">
        <v>124</v>
      </c>
      <c r="E27" s="64" t="s">
        <v>125</v>
      </c>
      <c r="F27" s="65" t="s">
        <v>126</v>
      </c>
      <c r="G27" s="40" t="s">
        <v>127</v>
      </c>
      <c r="H27" s="76"/>
      <c r="I27" s="77"/>
      <c r="N27" s="31"/>
      <c r="O27" s="31"/>
      <c r="P27" s="31"/>
      <c r="Q27" s="31"/>
    </row>
    <row r="28" spans="4:17" ht="15.75" thickBot="1">
      <c r="D28" s="15" t="s">
        <v>132</v>
      </c>
      <c r="E28" s="64" t="s">
        <v>125</v>
      </c>
      <c r="F28" s="66" t="s">
        <v>126</v>
      </c>
      <c r="G28" s="42" t="s">
        <v>127</v>
      </c>
      <c r="H28" s="76"/>
      <c r="I28" s="77"/>
      <c r="N28" s="31"/>
      <c r="O28" s="31"/>
      <c r="P28" s="31"/>
      <c r="Q28" s="31"/>
    </row>
    <row r="29" spans="4:17" ht="15">
      <c r="D29" s="75"/>
      <c r="E29" s="76"/>
      <c r="F29" s="76"/>
      <c r="G29" s="76"/>
      <c r="H29" s="76"/>
      <c r="I29" s="77"/>
      <c r="N29" s="31"/>
      <c r="O29" s="31"/>
      <c r="P29" s="31"/>
      <c r="Q29" s="31"/>
    </row>
    <row r="30" spans="4:17" ht="15.75">
      <c r="D30" s="75"/>
      <c r="E30" s="1220"/>
      <c r="F30" s="1220"/>
      <c r="G30" s="1220"/>
      <c r="H30" s="78"/>
      <c r="I30" s="77"/>
      <c r="N30" s="31"/>
      <c r="O30" s="31"/>
      <c r="P30" s="31"/>
      <c r="Q30" s="31"/>
    </row>
    <row r="31" spans="4:17" ht="19.5" customHeight="1" thickBot="1">
      <c r="D31" s="75"/>
      <c r="E31" s="76"/>
      <c r="F31" s="236" t="s">
        <v>1</v>
      </c>
      <c r="G31" s="76"/>
      <c r="H31" s="76"/>
      <c r="I31" s="77"/>
      <c r="N31" s="31"/>
      <c r="O31" s="31"/>
      <c r="P31" s="31"/>
      <c r="Q31" s="31"/>
    </row>
    <row r="32" spans="4:17" ht="16.5" thickBot="1">
      <c r="D32" s="1231" t="s">
        <v>690</v>
      </c>
      <c r="E32" s="1232"/>
      <c r="F32" s="1232"/>
      <c r="G32" s="1232"/>
      <c r="H32" s="1232"/>
      <c r="I32" s="1233"/>
      <c r="N32" s="31"/>
      <c r="O32" s="31"/>
      <c r="P32" s="31"/>
      <c r="Q32" s="31"/>
    </row>
    <row r="33" spans="4:17" ht="15">
      <c r="D33" s="153" t="s">
        <v>870</v>
      </c>
      <c r="E33" s="154"/>
      <c r="F33" s="154"/>
      <c r="G33" s="154"/>
      <c r="H33" s="154"/>
      <c r="I33" s="157"/>
      <c r="N33" s="31"/>
      <c r="O33" s="31"/>
      <c r="P33" s="31"/>
      <c r="Q33" s="31"/>
    </row>
    <row r="34" spans="4:17" ht="15">
      <c r="D34" s="153" t="s">
        <v>871</v>
      </c>
      <c r="E34" s="154"/>
      <c r="F34" s="154"/>
      <c r="G34" s="154"/>
      <c r="H34" s="154"/>
      <c r="I34" s="157"/>
      <c r="N34" s="31"/>
      <c r="O34" s="31"/>
      <c r="P34" s="31"/>
      <c r="Q34" s="31"/>
    </row>
    <row r="35" spans="4:17" ht="15.75" thickBot="1">
      <c r="D35" s="1217" t="s">
        <v>872</v>
      </c>
      <c r="E35" s="1218"/>
      <c r="F35" s="1218"/>
      <c r="G35" s="1218"/>
      <c r="H35" s="1218"/>
      <c r="I35" s="1219"/>
      <c r="N35" s="31"/>
      <c r="O35" s="31"/>
      <c r="P35" s="31"/>
      <c r="Q35" s="31"/>
    </row>
    <row r="36" spans="4:17">
      <c r="N36" s="31"/>
      <c r="O36" s="31"/>
      <c r="P36" s="31"/>
      <c r="Q36" s="31"/>
    </row>
    <row r="37" spans="4:17">
      <c r="N37" s="31"/>
      <c r="O37" s="31"/>
      <c r="P37" s="31"/>
      <c r="Q37" s="31"/>
    </row>
    <row r="38" spans="4:17">
      <c r="N38" s="31"/>
      <c r="O38" s="31"/>
      <c r="P38" s="31"/>
      <c r="Q38" s="31"/>
    </row>
    <row r="39" spans="4:17">
      <c r="N39" s="31"/>
      <c r="O39" s="31"/>
      <c r="P39" s="31"/>
      <c r="Q39" s="31"/>
    </row>
    <row r="40" spans="4:17">
      <c r="N40" s="31"/>
      <c r="O40" s="31"/>
      <c r="P40" s="31"/>
      <c r="Q40" s="31"/>
    </row>
    <row r="41" spans="4:17">
      <c r="N41" s="31"/>
      <c r="O41" s="31"/>
      <c r="P41" s="31"/>
      <c r="Q41" s="31"/>
    </row>
    <row r="42" spans="4:17">
      <c r="N42" s="31"/>
      <c r="O42" s="31"/>
      <c r="P42" s="31"/>
      <c r="Q42" s="31"/>
    </row>
    <row r="43" spans="4:17">
      <c r="N43" s="31"/>
      <c r="O43" s="31"/>
      <c r="P43" s="31"/>
      <c r="Q43" s="31"/>
    </row>
    <row r="44" spans="4:17">
      <c r="N44" s="31"/>
      <c r="O44" s="31"/>
      <c r="P44" s="31"/>
      <c r="Q44" s="31"/>
    </row>
    <row r="45" spans="4:17">
      <c r="N45" s="31"/>
      <c r="O45" s="31"/>
      <c r="P45" s="31"/>
      <c r="Q45" s="31"/>
    </row>
    <row r="46" spans="4:17">
      <c r="P46" s="31"/>
      <c r="Q46" s="31"/>
    </row>
    <row r="47" spans="4:17">
      <c r="P47" s="31"/>
      <c r="Q47" s="31"/>
    </row>
    <row r="48" spans="4:17">
      <c r="P48" s="31"/>
      <c r="Q48" s="31"/>
    </row>
  </sheetData>
  <sheetProtection password="E0DB" sheet="1" objects="1" scenarios="1" formatCells="0" formatColumns="0" formatRows="0" sort="0" autoFilter="0"/>
  <mergeCells count="12">
    <mergeCell ref="D3:I3"/>
    <mergeCell ref="D4:I4"/>
    <mergeCell ref="D5:D6"/>
    <mergeCell ref="E5:I5"/>
    <mergeCell ref="D32:I32"/>
    <mergeCell ref="D35:I35"/>
    <mergeCell ref="E13:I13"/>
    <mergeCell ref="D15:I15"/>
    <mergeCell ref="D20:I20"/>
    <mergeCell ref="D22:D23"/>
    <mergeCell ref="E22:G22"/>
    <mergeCell ref="E30:G30"/>
  </mergeCells>
  <hyperlinks>
    <hyperlink ref="B3" location="Inicio!A1" display="INICIO"/>
  </hyperlink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rowBreaks count="1" manualBreakCount="1">
    <brk id="2" min="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Bt_ini_mapCalor">
                <anchor moveWithCells="1" sizeWithCells="1">
                  <from>
                    <xdr:col>1</xdr:col>
                    <xdr:colOff>0</xdr:colOff>
                    <xdr:row>2</xdr:row>
                    <xdr:rowOff>9525</xdr:rowOff>
                  </from>
                  <to>
                    <xdr:col>2</xdr:col>
                    <xdr:colOff>0</xdr:colOff>
                    <xdr:row>3</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FF00"/>
  </sheetPr>
  <dimension ref="C3:J30"/>
  <sheetViews>
    <sheetView showGridLines="0" showRowColHeaders="0" zoomScaleNormal="100" zoomScaleSheetLayoutView="80" workbookViewId="0">
      <selection activeCell="H16" sqref="H16"/>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3" spans="3:10" ht="13.5" thickBot="1">
      <c r="E3" s="20"/>
      <c r="F3" s="20"/>
      <c r="G3" s="79"/>
      <c r="H3" s="79"/>
      <c r="I3" s="79"/>
      <c r="J3" s="79"/>
    </row>
    <row r="4" spans="3:10" ht="16.5" thickBot="1">
      <c r="C4" s="228" t="s">
        <v>938</v>
      </c>
      <c r="E4" s="1234" t="s">
        <v>923</v>
      </c>
      <c r="F4" s="1234"/>
      <c r="G4" s="79"/>
      <c r="H4" s="79"/>
      <c r="I4" s="79"/>
      <c r="J4" s="79"/>
    </row>
    <row r="5" spans="3:10" ht="15">
      <c r="E5" s="1235" t="s">
        <v>500</v>
      </c>
      <c r="F5" s="1235"/>
      <c r="G5" s="79"/>
      <c r="H5" s="79"/>
      <c r="I5" s="79"/>
      <c r="J5" s="79"/>
    </row>
    <row r="6" spans="3:10" ht="15">
      <c r="E6" s="1236" t="s">
        <v>80</v>
      </c>
      <c r="F6" s="1" t="s">
        <v>81</v>
      </c>
      <c r="G6" s="79"/>
      <c r="H6" s="79"/>
      <c r="I6" s="79"/>
      <c r="J6" s="79"/>
    </row>
    <row r="7" spans="3:10" ht="15">
      <c r="E7" s="1236"/>
      <c r="F7" s="1" t="s">
        <v>82</v>
      </c>
      <c r="G7" s="79"/>
      <c r="H7" s="79"/>
      <c r="I7" s="79"/>
      <c r="J7" s="79"/>
    </row>
    <row r="8" spans="3:10" ht="15">
      <c r="E8" s="1236"/>
      <c r="F8" s="1" t="s">
        <v>83</v>
      </c>
      <c r="G8" s="79"/>
      <c r="H8" s="79"/>
      <c r="I8" s="79"/>
      <c r="J8" s="79"/>
    </row>
    <row r="9" spans="3:10" ht="15">
      <c r="E9" s="1236"/>
      <c r="F9" s="1" t="s">
        <v>84</v>
      </c>
      <c r="G9" s="79"/>
      <c r="H9" s="79"/>
      <c r="I9" s="79"/>
      <c r="J9" s="79"/>
    </row>
    <row r="10" spans="3:10" ht="15">
      <c r="E10" s="1236"/>
      <c r="F10" s="1" t="s">
        <v>85</v>
      </c>
      <c r="G10" s="79"/>
      <c r="H10" s="79"/>
      <c r="I10" s="79"/>
      <c r="J10" s="79"/>
    </row>
    <row r="11" spans="3:10" ht="15">
      <c r="E11" s="1236"/>
      <c r="F11" s="1" t="s">
        <v>86</v>
      </c>
      <c r="G11" s="79"/>
      <c r="H11" s="79"/>
      <c r="I11" s="79"/>
      <c r="J11" s="79"/>
    </row>
    <row r="12" spans="3:10" ht="15">
      <c r="E12" s="1236"/>
      <c r="F12" s="1" t="s">
        <v>87</v>
      </c>
      <c r="G12" s="79"/>
      <c r="H12" s="79"/>
      <c r="I12" s="79"/>
      <c r="J12" s="79"/>
    </row>
    <row r="13" spans="3:10" ht="15">
      <c r="E13" s="1236"/>
      <c r="F13" s="1" t="s">
        <v>88</v>
      </c>
      <c r="G13" s="79"/>
      <c r="H13" s="79"/>
      <c r="I13" s="79"/>
      <c r="J13" s="79"/>
    </row>
    <row r="14" spans="3:10" ht="15">
      <c r="E14" s="1236" t="s">
        <v>89</v>
      </c>
      <c r="F14" s="1" t="s">
        <v>90</v>
      </c>
      <c r="G14" s="79"/>
      <c r="H14" s="79"/>
      <c r="I14" s="79"/>
      <c r="J14" s="79"/>
    </row>
    <row r="15" spans="3:10" ht="15">
      <c r="E15" s="1236"/>
      <c r="F15" s="1" t="s">
        <v>91</v>
      </c>
      <c r="G15" s="79"/>
      <c r="H15" s="79"/>
      <c r="I15" s="79"/>
      <c r="J15" s="79"/>
    </row>
    <row r="16" spans="3:10" ht="15">
      <c r="E16" s="1236"/>
      <c r="F16" s="1" t="s">
        <v>92</v>
      </c>
      <c r="G16" s="79"/>
      <c r="H16" s="79"/>
      <c r="I16" s="79"/>
      <c r="J16" s="79"/>
    </row>
    <row r="17" spans="5:10" ht="15">
      <c r="E17" s="1236"/>
      <c r="F17" s="1" t="s">
        <v>93</v>
      </c>
      <c r="G17" s="79"/>
      <c r="H17" s="79"/>
      <c r="I17" s="79"/>
      <c r="J17" s="79"/>
    </row>
    <row r="18" spans="5:10" ht="15">
      <c r="E18" s="1236"/>
      <c r="F18" s="1" t="s">
        <v>94</v>
      </c>
      <c r="G18" s="79"/>
      <c r="H18" s="79"/>
      <c r="I18" s="79"/>
      <c r="J18" s="79"/>
    </row>
    <row r="19" spans="5:10" ht="15">
      <c r="E19" s="1236"/>
      <c r="F19" s="1" t="s">
        <v>95</v>
      </c>
      <c r="G19" s="79"/>
      <c r="H19" s="79"/>
      <c r="I19" s="79"/>
      <c r="J19" s="79"/>
    </row>
    <row r="20" spans="5:10" ht="15">
      <c r="E20" s="1236"/>
      <c r="F20" s="1" t="s">
        <v>96</v>
      </c>
      <c r="G20" s="79"/>
      <c r="H20" s="79"/>
      <c r="I20" s="79"/>
      <c r="J20" s="79"/>
    </row>
    <row r="21" spans="5:10" ht="15">
      <c r="E21" s="1236"/>
      <c r="F21" s="1" t="s">
        <v>97</v>
      </c>
      <c r="G21" s="79"/>
      <c r="H21" s="79"/>
      <c r="I21" s="79"/>
      <c r="J21" s="79"/>
    </row>
    <row r="22" spans="5:10" ht="15">
      <c r="E22" s="1236"/>
      <c r="F22" s="1" t="s">
        <v>98</v>
      </c>
      <c r="G22" s="79"/>
      <c r="H22" s="79"/>
      <c r="I22" s="79"/>
      <c r="J22" s="79"/>
    </row>
    <row r="23" spans="5:10" ht="15">
      <c r="E23" s="1236"/>
      <c r="F23" s="1" t="s">
        <v>99</v>
      </c>
      <c r="G23" s="79"/>
      <c r="H23" s="79"/>
      <c r="I23" s="79"/>
      <c r="J23" s="79"/>
    </row>
    <row r="24" spans="5:10" ht="15">
      <c r="E24" s="1236"/>
      <c r="F24" s="1" t="s">
        <v>100</v>
      </c>
      <c r="G24" s="79"/>
      <c r="H24" s="79"/>
      <c r="I24" s="79"/>
      <c r="J24" s="79"/>
    </row>
    <row r="25" spans="5:10" ht="15">
      <c r="E25" s="1236"/>
      <c r="F25" s="1" t="s">
        <v>101</v>
      </c>
      <c r="G25" s="79"/>
      <c r="H25" s="79"/>
      <c r="I25" s="79"/>
      <c r="J25" s="79"/>
    </row>
    <row r="26" spans="5:10" ht="15">
      <c r="E26" s="1236"/>
      <c r="F26" s="1" t="s">
        <v>102</v>
      </c>
      <c r="G26" s="79"/>
      <c r="H26" s="79"/>
      <c r="I26" s="79"/>
      <c r="J26" s="79"/>
    </row>
    <row r="27" spans="5:10" ht="15">
      <c r="E27" s="1236"/>
      <c r="F27" s="1" t="s">
        <v>103</v>
      </c>
      <c r="G27" s="79"/>
      <c r="H27" s="79"/>
      <c r="I27" s="79"/>
      <c r="J27" s="79"/>
    </row>
    <row r="28" spans="5:10" ht="15">
      <c r="E28" s="227" t="s">
        <v>104</v>
      </c>
      <c r="F28" s="1" t="s">
        <v>105</v>
      </c>
      <c r="G28" s="79"/>
      <c r="H28" s="79"/>
      <c r="I28" s="79"/>
      <c r="J28" s="79"/>
    </row>
    <row r="29" spans="5:10">
      <c r="G29" s="79"/>
      <c r="H29" s="79"/>
      <c r="I29" s="79"/>
      <c r="J29" s="79"/>
    </row>
    <row r="30" spans="5:10" ht="32.25" customHeight="1">
      <c r="G30" s="79"/>
      <c r="H30" s="79"/>
      <c r="I30" s="79"/>
      <c r="J30" s="79"/>
    </row>
  </sheetData>
  <sheetProtection password="E0DB" sheet="1" objects="1" scenarios="1" formatCells="0" formatColumns="0" formatRows="0" sort="0" autoFilter="0"/>
  <mergeCells count="4">
    <mergeCell ref="E4:F4"/>
    <mergeCell ref="E5:F5"/>
    <mergeCell ref="E6:E13"/>
    <mergeCell ref="E14:E27"/>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t_inicio_ctrl_gestion">
                <anchor moveWithCells="1" sizeWithCells="1">
                  <from>
                    <xdr:col>2</xdr:col>
                    <xdr:colOff>0</xdr:colOff>
                    <xdr:row>2</xdr:row>
                    <xdr:rowOff>161925</xdr:rowOff>
                  </from>
                  <to>
                    <xdr:col>3</xdr:col>
                    <xdr:colOff>0</xdr:colOff>
                    <xdr:row>4</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FFFF00"/>
  </sheetPr>
  <dimension ref="C1:J119"/>
  <sheetViews>
    <sheetView showGridLines="0" showRowColHeaders="0" zoomScaleNormal="100" zoomScaleSheetLayoutView="80" workbookViewId="0">
      <selection activeCell="D2" sqref="D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8" ht="13.5" thickBot="1">
      <c r="E1" s="4"/>
      <c r="F1" s="5"/>
    </row>
    <row r="2" spans="3:8" ht="18.75" customHeight="1" thickBot="1">
      <c r="C2" s="228" t="s">
        <v>938</v>
      </c>
      <c r="E2" s="1249" t="s">
        <v>932</v>
      </c>
      <c r="F2" s="1250"/>
      <c r="G2" s="1250"/>
      <c r="H2" s="1251"/>
    </row>
    <row r="3" spans="3:8" ht="32.25" customHeight="1" thickBot="1">
      <c r="E3" s="1252"/>
      <c r="F3" s="1253"/>
      <c r="G3" s="1253"/>
      <c r="H3" s="1254"/>
    </row>
    <row r="4" spans="3:8" ht="50.1" customHeight="1">
      <c r="E4" s="1243" t="s">
        <v>559</v>
      </c>
      <c r="F4" s="190" t="s">
        <v>740</v>
      </c>
      <c r="G4" s="1241" t="s">
        <v>560</v>
      </c>
      <c r="H4" s="1242"/>
    </row>
    <row r="5" spans="3:8" ht="50.1" customHeight="1" thickBot="1">
      <c r="E5" s="1245"/>
      <c r="F5" s="191" t="s">
        <v>741</v>
      </c>
      <c r="G5" s="1239" t="s">
        <v>878</v>
      </c>
      <c r="H5" s="1240"/>
    </row>
    <row r="6" spans="3:8" ht="50.1" customHeight="1">
      <c r="E6" s="1243" t="s">
        <v>561</v>
      </c>
      <c r="F6" s="190" t="s">
        <v>742</v>
      </c>
      <c r="G6" s="1241" t="s">
        <v>562</v>
      </c>
      <c r="H6" s="1242"/>
    </row>
    <row r="7" spans="3:8" ht="50.1" customHeight="1">
      <c r="E7" s="1244"/>
      <c r="F7" s="188" t="s">
        <v>205</v>
      </c>
      <c r="G7" s="1237" t="s">
        <v>879</v>
      </c>
      <c r="H7" s="1238"/>
    </row>
    <row r="8" spans="3:8" ht="50.1" customHeight="1">
      <c r="E8" s="1244"/>
      <c r="F8" s="188" t="s">
        <v>206</v>
      </c>
      <c r="G8" s="1237" t="s">
        <v>563</v>
      </c>
      <c r="H8" s="1238"/>
    </row>
    <row r="9" spans="3:8" ht="50.1" customHeight="1">
      <c r="E9" s="1244"/>
      <c r="F9" s="188" t="s">
        <v>207</v>
      </c>
      <c r="G9" s="1237" t="s">
        <v>880</v>
      </c>
      <c r="H9" s="1238"/>
    </row>
    <row r="10" spans="3:8" ht="50.1" customHeight="1">
      <c r="E10" s="1244"/>
      <c r="F10" s="188" t="s">
        <v>208</v>
      </c>
      <c r="G10" s="1237" t="s">
        <v>881</v>
      </c>
      <c r="H10" s="1238"/>
    </row>
    <row r="11" spans="3:8" ht="50.1" customHeight="1">
      <c r="E11" s="1244"/>
      <c r="F11" s="188" t="s">
        <v>209</v>
      </c>
      <c r="G11" s="1237" t="s">
        <v>564</v>
      </c>
      <c r="H11" s="1238"/>
    </row>
    <row r="12" spans="3:8" ht="50.1" customHeight="1" thickBot="1">
      <c r="E12" s="1245"/>
      <c r="F12" s="191" t="s">
        <v>210</v>
      </c>
      <c r="G12" s="1239" t="s">
        <v>565</v>
      </c>
      <c r="H12" s="1240"/>
    </row>
    <row r="13" spans="3:8" ht="50.1" customHeight="1">
      <c r="E13" s="1246" t="s">
        <v>566</v>
      </c>
      <c r="F13" s="190" t="s">
        <v>211</v>
      </c>
      <c r="G13" s="1241" t="s">
        <v>882</v>
      </c>
      <c r="H13" s="1242"/>
    </row>
    <row r="14" spans="3:8" ht="50.1" customHeight="1">
      <c r="E14" s="1247"/>
      <c r="F14" s="188" t="s">
        <v>212</v>
      </c>
      <c r="G14" s="1237" t="s">
        <v>567</v>
      </c>
      <c r="H14" s="1238"/>
    </row>
    <row r="15" spans="3:8" ht="50.1" customHeight="1">
      <c r="E15" s="1247"/>
      <c r="F15" s="188" t="s">
        <v>213</v>
      </c>
      <c r="G15" s="1237" t="s">
        <v>883</v>
      </c>
      <c r="H15" s="1238"/>
    </row>
    <row r="16" spans="3:8" ht="50.1" customHeight="1">
      <c r="E16" s="1247"/>
      <c r="F16" s="188" t="s">
        <v>743</v>
      </c>
      <c r="G16" s="1237" t="s">
        <v>568</v>
      </c>
      <c r="H16" s="1238"/>
    </row>
    <row r="17" spans="5:8" ht="50.1" customHeight="1">
      <c r="E17" s="1247"/>
      <c r="F17" s="188" t="s">
        <v>214</v>
      </c>
      <c r="G17" s="1237" t="s">
        <v>569</v>
      </c>
      <c r="H17" s="1238"/>
    </row>
    <row r="18" spans="5:8" ht="50.1" customHeight="1" thickBot="1">
      <c r="E18" s="1248"/>
      <c r="F18" s="191" t="s">
        <v>215</v>
      </c>
      <c r="G18" s="1239" t="s">
        <v>884</v>
      </c>
      <c r="H18" s="1240"/>
    </row>
    <row r="19" spans="5:8" ht="50.1" customHeight="1">
      <c r="E19" s="1243" t="s">
        <v>570</v>
      </c>
      <c r="F19" s="190" t="s">
        <v>744</v>
      </c>
      <c r="G19" s="1241" t="s">
        <v>571</v>
      </c>
      <c r="H19" s="1242"/>
    </row>
    <row r="20" spans="5:8" ht="50.1" customHeight="1">
      <c r="E20" s="1244"/>
      <c r="F20" s="188" t="s">
        <v>216</v>
      </c>
      <c r="G20" s="1237" t="s">
        <v>572</v>
      </c>
      <c r="H20" s="1238"/>
    </row>
    <row r="21" spans="5:8" ht="50.1" customHeight="1">
      <c r="E21" s="1244"/>
      <c r="F21" s="188" t="s">
        <v>217</v>
      </c>
      <c r="G21" s="1237" t="s">
        <v>885</v>
      </c>
      <c r="H21" s="1238"/>
    </row>
    <row r="22" spans="5:8" ht="50.1" customHeight="1">
      <c r="E22" s="1244"/>
      <c r="F22" s="188" t="s">
        <v>218</v>
      </c>
      <c r="G22" s="1237" t="s">
        <v>886</v>
      </c>
      <c r="H22" s="1238"/>
    </row>
    <row r="23" spans="5:8" ht="50.1" customHeight="1">
      <c r="E23" s="1244"/>
      <c r="F23" s="188" t="s">
        <v>219</v>
      </c>
      <c r="G23" s="1237" t="s">
        <v>573</v>
      </c>
      <c r="H23" s="1238"/>
    </row>
    <row r="24" spans="5:8" ht="50.1" customHeight="1">
      <c r="E24" s="1244"/>
      <c r="F24" s="188" t="s">
        <v>220</v>
      </c>
      <c r="G24" s="1237" t="s">
        <v>887</v>
      </c>
      <c r="H24" s="1238"/>
    </row>
    <row r="25" spans="5:8" ht="50.1" customHeight="1">
      <c r="E25" s="1244"/>
      <c r="F25" s="188" t="s">
        <v>221</v>
      </c>
      <c r="G25" s="1237" t="s">
        <v>888</v>
      </c>
      <c r="H25" s="1238"/>
    </row>
    <row r="26" spans="5:8" ht="50.1" customHeight="1">
      <c r="E26" s="1244"/>
      <c r="F26" s="188" t="s">
        <v>222</v>
      </c>
      <c r="G26" s="1237" t="s">
        <v>574</v>
      </c>
      <c r="H26" s="1238"/>
    </row>
    <row r="27" spans="5:8" ht="50.1" customHeight="1">
      <c r="E27" s="1244"/>
      <c r="F27" s="188" t="s">
        <v>223</v>
      </c>
      <c r="G27" s="1237" t="s">
        <v>575</v>
      </c>
      <c r="H27" s="1238"/>
    </row>
    <row r="28" spans="5:8" ht="50.1" customHeight="1" thickBot="1">
      <c r="E28" s="1245"/>
      <c r="F28" s="191" t="s">
        <v>224</v>
      </c>
      <c r="G28" s="1239" t="s">
        <v>576</v>
      </c>
      <c r="H28" s="1240"/>
    </row>
    <row r="29" spans="5:8" ht="50.1" customHeight="1">
      <c r="E29" s="1243" t="s">
        <v>577</v>
      </c>
      <c r="F29" s="190" t="s">
        <v>225</v>
      </c>
      <c r="G29" s="1241" t="s">
        <v>578</v>
      </c>
      <c r="H29" s="1242"/>
    </row>
    <row r="30" spans="5:8" ht="50.1" customHeight="1">
      <c r="E30" s="1244"/>
      <c r="F30" s="188" t="s">
        <v>745</v>
      </c>
      <c r="G30" s="1237" t="s">
        <v>579</v>
      </c>
      <c r="H30" s="1238"/>
    </row>
    <row r="31" spans="5:8" ht="50.1" customHeight="1">
      <c r="E31" s="1244"/>
      <c r="F31" s="188" t="s">
        <v>226</v>
      </c>
      <c r="G31" s="1237" t="s">
        <v>580</v>
      </c>
      <c r="H31" s="1238"/>
    </row>
    <row r="32" spans="5:8" ht="50.1" customHeight="1">
      <c r="E32" s="1244"/>
      <c r="F32" s="188" t="s">
        <v>227</v>
      </c>
      <c r="G32" s="1237" t="s">
        <v>581</v>
      </c>
      <c r="H32" s="1238"/>
    </row>
    <row r="33" spans="5:8" ht="50.1" customHeight="1">
      <c r="E33" s="1244"/>
      <c r="F33" s="188" t="s">
        <v>228</v>
      </c>
      <c r="G33" s="1237" t="s">
        <v>889</v>
      </c>
      <c r="H33" s="1238"/>
    </row>
    <row r="34" spans="5:8" ht="50.1" customHeight="1">
      <c r="E34" s="1244"/>
      <c r="F34" s="188" t="s">
        <v>229</v>
      </c>
      <c r="G34" s="1237" t="s">
        <v>582</v>
      </c>
      <c r="H34" s="1238"/>
    </row>
    <row r="35" spans="5:8" ht="50.1" customHeight="1">
      <c r="E35" s="1244"/>
      <c r="F35" s="188" t="s">
        <v>230</v>
      </c>
      <c r="G35" s="1237" t="s">
        <v>583</v>
      </c>
      <c r="H35" s="1238"/>
    </row>
    <row r="36" spans="5:8" ht="50.1" customHeight="1">
      <c r="E36" s="1244"/>
      <c r="F36" s="188" t="s">
        <v>231</v>
      </c>
      <c r="G36" s="1237" t="s">
        <v>890</v>
      </c>
      <c r="H36" s="1238"/>
    </row>
    <row r="37" spans="5:8" ht="50.1" customHeight="1">
      <c r="E37" s="1244"/>
      <c r="F37" s="188" t="s">
        <v>232</v>
      </c>
      <c r="G37" s="1237" t="s">
        <v>584</v>
      </c>
      <c r="H37" s="1238"/>
    </row>
    <row r="38" spans="5:8" ht="50.1" customHeight="1">
      <c r="E38" s="1244"/>
      <c r="F38" s="188" t="s">
        <v>233</v>
      </c>
      <c r="G38" s="1237" t="s">
        <v>585</v>
      </c>
      <c r="H38" s="1238"/>
    </row>
    <row r="39" spans="5:8" ht="50.1" customHeight="1">
      <c r="E39" s="1244"/>
      <c r="F39" s="188" t="s">
        <v>746</v>
      </c>
      <c r="G39" s="1237" t="s">
        <v>586</v>
      </c>
      <c r="H39" s="1238"/>
    </row>
    <row r="40" spans="5:8" ht="50.1" customHeight="1">
      <c r="E40" s="1244"/>
      <c r="F40" s="188" t="s">
        <v>747</v>
      </c>
      <c r="G40" s="1237" t="s">
        <v>587</v>
      </c>
      <c r="H40" s="1238"/>
    </row>
    <row r="41" spans="5:8" ht="50.1" customHeight="1">
      <c r="E41" s="1244"/>
      <c r="F41" s="188" t="s">
        <v>234</v>
      </c>
      <c r="G41" s="1237" t="s">
        <v>588</v>
      </c>
      <c r="H41" s="1238"/>
    </row>
    <row r="42" spans="5:8" ht="50.1" customHeight="1" thickBot="1">
      <c r="E42" s="1245"/>
      <c r="F42" s="191" t="s">
        <v>235</v>
      </c>
      <c r="G42" s="1239" t="s">
        <v>891</v>
      </c>
      <c r="H42" s="1240"/>
    </row>
    <row r="43" spans="5:8" ht="50.1" customHeight="1">
      <c r="E43" s="1243" t="s">
        <v>589</v>
      </c>
      <c r="F43" s="190" t="s">
        <v>748</v>
      </c>
      <c r="G43" s="1241" t="s">
        <v>590</v>
      </c>
      <c r="H43" s="1242"/>
    </row>
    <row r="44" spans="5:8" ht="50.1" customHeight="1" thickBot="1">
      <c r="E44" s="1245"/>
      <c r="F44" s="191" t="s">
        <v>236</v>
      </c>
      <c r="G44" s="1239" t="s">
        <v>591</v>
      </c>
      <c r="H44" s="1240"/>
    </row>
    <row r="45" spans="5:8" ht="50.1" customHeight="1">
      <c r="E45" s="1243" t="s">
        <v>592</v>
      </c>
      <c r="F45" s="190" t="s">
        <v>749</v>
      </c>
      <c r="G45" s="1241" t="s">
        <v>593</v>
      </c>
      <c r="H45" s="1242"/>
    </row>
    <row r="46" spans="5:8" ht="50.1" customHeight="1">
      <c r="E46" s="1244"/>
      <c r="F46" s="188" t="s">
        <v>750</v>
      </c>
      <c r="G46" s="1237" t="s">
        <v>594</v>
      </c>
      <c r="H46" s="1238"/>
    </row>
    <row r="47" spans="5:8" ht="50.1" customHeight="1">
      <c r="E47" s="1244"/>
      <c r="F47" s="188" t="s">
        <v>751</v>
      </c>
      <c r="G47" s="1237" t="s">
        <v>595</v>
      </c>
      <c r="H47" s="1238"/>
    </row>
    <row r="48" spans="5:8" ht="50.1" customHeight="1">
      <c r="E48" s="1244"/>
      <c r="F48" s="188" t="s">
        <v>237</v>
      </c>
      <c r="G48" s="1237" t="s">
        <v>892</v>
      </c>
      <c r="H48" s="1238"/>
    </row>
    <row r="49" spans="5:8" ht="50.1" customHeight="1">
      <c r="E49" s="1244"/>
      <c r="F49" s="188" t="s">
        <v>752</v>
      </c>
      <c r="G49" s="1237" t="s">
        <v>596</v>
      </c>
      <c r="H49" s="1238"/>
    </row>
    <row r="50" spans="5:8" ht="50.1" customHeight="1">
      <c r="E50" s="1244"/>
      <c r="F50" s="188" t="s">
        <v>753</v>
      </c>
      <c r="G50" s="1237" t="s">
        <v>597</v>
      </c>
      <c r="H50" s="1238"/>
    </row>
    <row r="51" spans="5:8" ht="50.1" customHeight="1">
      <c r="E51" s="1244"/>
      <c r="F51" s="188" t="s">
        <v>754</v>
      </c>
      <c r="G51" s="1237" t="s">
        <v>598</v>
      </c>
      <c r="H51" s="1238"/>
    </row>
    <row r="52" spans="5:8" ht="50.1" customHeight="1">
      <c r="E52" s="1244"/>
      <c r="F52" s="188" t="s">
        <v>238</v>
      </c>
      <c r="G52" s="1237" t="s">
        <v>599</v>
      </c>
      <c r="H52" s="1238"/>
    </row>
    <row r="53" spans="5:8" ht="50.1" customHeight="1">
      <c r="E53" s="1244"/>
      <c r="F53" s="188" t="s">
        <v>755</v>
      </c>
      <c r="G53" s="1237" t="s">
        <v>893</v>
      </c>
      <c r="H53" s="1238"/>
    </row>
    <row r="54" spans="5:8" ht="50.1" customHeight="1">
      <c r="E54" s="1244"/>
      <c r="F54" s="188" t="s">
        <v>756</v>
      </c>
      <c r="G54" s="1237" t="s">
        <v>600</v>
      </c>
      <c r="H54" s="1238"/>
    </row>
    <row r="55" spans="5:8" ht="50.1" customHeight="1">
      <c r="E55" s="1244"/>
      <c r="F55" s="188" t="s">
        <v>757</v>
      </c>
      <c r="G55" s="1237" t="s">
        <v>601</v>
      </c>
      <c r="H55" s="1238"/>
    </row>
    <row r="56" spans="5:8" ht="50.1" customHeight="1">
      <c r="E56" s="1244"/>
      <c r="F56" s="188" t="s">
        <v>758</v>
      </c>
      <c r="G56" s="1237" t="s">
        <v>602</v>
      </c>
      <c r="H56" s="1238"/>
    </row>
    <row r="57" spans="5:8" ht="50.1" customHeight="1">
      <c r="E57" s="1244"/>
      <c r="F57" s="188" t="s">
        <v>759</v>
      </c>
      <c r="G57" s="1237" t="s">
        <v>603</v>
      </c>
      <c r="H57" s="1238"/>
    </row>
    <row r="58" spans="5:8" ht="50.1" customHeight="1">
      <c r="E58" s="1244"/>
      <c r="F58" s="188" t="s">
        <v>760</v>
      </c>
      <c r="G58" s="1237" t="s">
        <v>604</v>
      </c>
      <c r="H58" s="1238"/>
    </row>
    <row r="59" spans="5:8" ht="50.1" customHeight="1" thickBot="1">
      <c r="E59" s="1245"/>
      <c r="F59" s="192" t="s">
        <v>761</v>
      </c>
      <c r="G59" s="1239" t="s">
        <v>605</v>
      </c>
      <c r="H59" s="1240"/>
    </row>
    <row r="60" spans="5:8" ht="50.1" customHeight="1">
      <c r="E60" s="1243" t="s">
        <v>606</v>
      </c>
      <c r="F60" s="190" t="s">
        <v>239</v>
      </c>
      <c r="G60" s="1241" t="s">
        <v>607</v>
      </c>
      <c r="H60" s="1242"/>
    </row>
    <row r="61" spans="5:8" ht="50.1" customHeight="1">
      <c r="E61" s="1244"/>
      <c r="F61" s="188" t="s">
        <v>240</v>
      </c>
      <c r="G61" s="1237" t="s">
        <v>608</v>
      </c>
      <c r="H61" s="1238"/>
    </row>
    <row r="62" spans="5:8" ht="50.1" customHeight="1">
      <c r="E62" s="1244"/>
      <c r="F62" s="188" t="s">
        <v>241</v>
      </c>
      <c r="G62" s="1237" t="s">
        <v>609</v>
      </c>
      <c r="H62" s="1238"/>
    </row>
    <row r="63" spans="5:8" ht="50.1" customHeight="1">
      <c r="E63" s="1244"/>
      <c r="F63" s="188" t="s">
        <v>763</v>
      </c>
      <c r="G63" s="1237" t="s">
        <v>894</v>
      </c>
      <c r="H63" s="1238"/>
    </row>
    <row r="64" spans="5:8" ht="50.1" customHeight="1">
      <c r="E64" s="1244"/>
      <c r="F64" s="188" t="s">
        <v>242</v>
      </c>
      <c r="G64" s="1237" t="s">
        <v>610</v>
      </c>
      <c r="H64" s="1238"/>
    </row>
    <row r="65" spans="5:8" ht="50.1" customHeight="1">
      <c r="E65" s="1244"/>
      <c r="F65" s="188" t="s">
        <v>243</v>
      </c>
      <c r="G65" s="1237" t="s">
        <v>895</v>
      </c>
      <c r="H65" s="1238"/>
    </row>
    <row r="66" spans="5:8" ht="50.1" customHeight="1">
      <c r="E66" s="1244"/>
      <c r="F66" s="188" t="s">
        <v>244</v>
      </c>
      <c r="G66" s="1237" t="s">
        <v>611</v>
      </c>
      <c r="H66" s="1238"/>
    </row>
    <row r="67" spans="5:8" ht="50.1" customHeight="1">
      <c r="E67" s="1244"/>
      <c r="F67" s="188" t="s">
        <v>245</v>
      </c>
      <c r="G67" s="1237" t="s">
        <v>612</v>
      </c>
      <c r="H67" s="1238"/>
    </row>
    <row r="68" spans="5:8" ht="50.1" customHeight="1">
      <c r="E68" s="1244"/>
      <c r="F68" s="188" t="s">
        <v>246</v>
      </c>
      <c r="G68" s="1237" t="s">
        <v>613</v>
      </c>
      <c r="H68" s="1238"/>
    </row>
    <row r="69" spans="5:8" ht="50.1" customHeight="1">
      <c r="E69" s="1244"/>
      <c r="F69" s="188" t="s">
        <v>247</v>
      </c>
      <c r="G69" s="1237" t="s">
        <v>614</v>
      </c>
      <c r="H69" s="1238"/>
    </row>
    <row r="70" spans="5:8" ht="50.1" customHeight="1">
      <c r="E70" s="1244"/>
      <c r="F70" s="188" t="s">
        <v>764</v>
      </c>
      <c r="G70" s="1237" t="s">
        <v>615</v>
      </c>
      <c r="H70" s="1238"/>
    </row>
    <row r="71" spans="5:8" ht="50.1" customHeight="1">
      <c r="E71" s="1244"/>
      <c r="F71" s="188" t="s">
        <v>765</v>
      </c>
      <c r="G71" s="1237" t="s">
        <v>896</v>
      </c>
      <c r="H71" s="1238"/>
    </row>
    <row r="72" spans="5:8" ht="50.1" customHeight="1">
      <c r="E72" s="1244"/>
      <c r="F72" s="188" t="s">
        <v>766</v>
      </c>
      <c r="G72" s="1237" t="s">
        <v>616</v>
      </c>
      <c r="H72" s="1238"/>
    </row>
    <row r="73" spans="5:8" ht="50.1" customHeight="1" thickBot="1">
      <c r="E73" s="1245"/>
      <c r="F73" s="191" t="s">
        <v>248</v>
      </c>
      <c r="G73" s="1239" t="s">
        <v>617</v>
      </c>
      <c r="H73" s="1240"/>
    </row>
    <row r="74" spans="5:8" ht="50.1" customHeight="1">
      <c r="E74" s="1243" t="s">
        <v>618</v>
      </c>
      <c r="F74" s="190" t="s">
        <v>767</v>
      </c>
      <c r="G74" s="1241" t="s">
        <v>619</v>
      </c>
      <c r="H74" s="1242"/>
    </row>
    <row r="75" spans="5:8" ht="63.75" customHeight="1">
      <c r="E75" s="1244"/>
      <c r="F75" s="188" t="s">
        <v>249</v>
      </c>
      <c r="G75" s="1237" t="s">
        <v>897</v>
      </c>
      <c r="H75" s="1238"/>
    </row>
    <row r="76" spans="5:8" ht="63.75" customHeight="1">
      <c r="E76" s="1244"/>
      <c r="F76" s="188" t="s">
        <v>250</v>
      </c>
      <c r="G76" s="1237" t="s">
        <v>620</v>
      </c>
      <c r="H76" s="1238"/>
    </row>
    <row r="77" spans="5:8" ht="50.1" customHeight="1">
      <c r="E77" s="1244"/>
      <c r="F77" s="188" t="s">
        <v>251</v>
      </c>
      <c r="G77" s="1237" t="s">
        <v>621</v>
      </c>
      <c r="H77" s="1238"/>
    </row>
    <row r="78" spans="5:8" ht="50.1" customHeight="1">
      <c r="E78" s="1244"/>
      <c r="F78" s="188" t="s">
        <v>252</v>
      </c>
      <c r="G78" s="1237" t="s">
        <v>622</v>
      </c>
      <c r="H78" s="1238"/>
    </row>
    <row r="79" spans="5:8" ht="50.1" customHeight="1">
      <c r="E79" s="1244"/>
      <c r="F79" s="189" t="s">
        <v>253</v>
      </c>
      <c r="G79" s="1237" t="s">
        <v>623</v>
      </c>
      <c r="H79" s="1238"/>
    </row>
    <row r="80" spans="5:8" ht="50.1" customHeight="1" thickBot="1">
      <c r="E80" s="1245"/>
      <c r="F80" s="191" t="s">
        <v>254</v>
      </c>
      <c r="G80" s="1239" t="s">
        <v>624</v>
      </c>
      <c r="H80" s="1240"/>
    </row>
    <row r="81" spans="5:8" ht="50.1" customHeight="1">
      <c r="E81" s="1243" t="s">
        <v>625</v>
      </c>
      <c r="F81" s="190" t="s">
        <v>768</v>
      </c>
      <c r="G81" s="1241" t="s">
        <v>898</v>
      </c>
      <c r="H81" s="1242"/>
    </row>
    <row r="82" spans="5:8" ht="50.1" customHeight="1">
      <c r="E82" s="1244"/>
      <c r="F82" s="188" t="s">
        <v>769</v>
      </c>
      <c r="G82" s="1237" t="s">
        <v>626</v>
      </c>
      <c r="H82" s="1238"/>
    </row>
    <row r="83" spans="5:8" ht="50.1" customHeight="1">
      <c r="E83" s="1244"/>
      <c r="F83" s="188" t="s">
        <v>255</v>
      </c>
      <c r="G83" s="1237" t="s">
        <v>627</v>
      </c>
      <c r="H83" s="1238"/>
    </row>
    <row r="84" spans="5:8" ht="50.1" customHeight="1">
      <c r="E84" s="1244"/>
      <c r="F84" s="188" t="s">
        <v>256</v>
      </c>
      <c r="G84" s="1237" t="s">
        <v>899</v>
      </c>
      <c r="H84" s="1238"/>
    </row>
    <row r="85" spans="5:8" ht="50.1" customHeight="1">
      <c r="E85" s="1244"/>
      <c r="F85" s="188" t="s">
        <v>257</v>
      </c>
      <c r="G85" s="1237" t="s">
        <v>900</v>
      </c>
      <c r="H85" s="1238"/>
    </row>
    <row r="86" spans="5:8" ht="50.1" customHeight="1">
      <c r="E86" s="1244"/>
      <c r="F86" s="188" t="s">
        <v>770</v>
      </c>
      <c r="G86" s="1237" t="s">
        <v>901</v>
      </c>
      <c r="H86" s="1238"/>
    </row>
    <row r="87" spans="5:8" ht="50.1" customHeight="1">
      <c r="E87" s="1244"/>
      <c r="F87" s="188" t="s">
        <v>771</v>
      </c>
      <c r="G87" s="1237" t="s">
        <v>628</v>
      </c>
      <c r="H87" s="1238"/>
    </row>
    <row r="88" spans="5:8" ht="50.1" customHeight="1">
      <c r="E88" s="1244"/>
      <c r="F88" s="188" t="s">
        <v>258</v>
      </c>
      <c r="G88" s="1237" t="s">
        <v>629</v>
      </c>
      <c r="H88" s="1238"/>
    </row>
    <row r="89" spans="5:8" ht="50.1" customHeight="1">
      <c r="E89" s="1244"/>
      <c r="F89" s="188" t="s">
        <v>259</v>
      </c>
      <c r="G89" s="1237" t="s">
        <v>630</v>
      </c>
      <c r="H89" s="1238"/>
    </row>
    <row r="90" spans="5:8" ht="50.1" customHeight="1">
      <c r="E90" s="1244"/>
      <c r="F90" s="188" t="s">
        <v>260</v>
      </c>
      <c r="G90" s="1237" t="s">
        <v>631</v>
      </c>
      <c r="H90" s="1238"/>
    </row>
    <row r="91" spans="5:8" ht="50.1" customHeight="1">
      <c r="E91" s="1244"/>
      <c r="F91" s="188" t="s">
        <v>772</v>
      </c>
      <c r="G91" s="1237" t="s">
        <v>902</v>
      </c>
      <c r="H91" s="1238"/>
    </row>
    <row r="92" spans="5:8" ht="50.1" customHeight="1">
      <c r="E92" s="1244"/>
      <c r="F92" s="188" t="s">
        <v>261</v>
      </c>
      <c r="G92" s="1237" t="s">
        <v>632</v>
      </c>
      <c r="H92" s="1238"/>
    </row>
    <row r="93" spans="5:8" ht="50.1" customHeight="1" thickBot="1">
      <c r="E93" s="1245"/>
      <c r="F93" s="191" t="s">
        <v>773</v>
      </c>
      <c r="G93" s="1239" t="s">
        <v>877</v>
      </c>
      <c r="H93" s="1240"/>
    </row>
    <row r="94" spans="5:8" ht="50.1" customHeight="1">
      <c r="E94" s="1243" t="s">
        <v>633</v>
      </c>
      <c r="F94" s="190" t="s">
        <v>262</v>
      </c>
      <c r="G94" s="1241" t="s">
        <v>634</v>
      </c>
      <c r="H94" s="1242"/>
    </row>
    <row r="95" spans="5:8" ht="50.1" customHeight="1">
      <c r="E95" s="1244"/>
      <c r="F95" s="188" t="s">
        <v>263</v>
      </c>
      <c r="G95" s="1237" t="s">
        <v>635</v>
      </c>
      <c r="H95" s="1238"/>
    </row>
    <row r="96" spans="5:8" ht="50.1" customHeight="1">
      <c r="E96" s="1244"/>
      <c r="F96" s="188" t="s">
        <v>264</v>
      </c>
      <c r="G96" s="1237" t="s">
        <v>636</v>
      </c>
      <c r="H96" s="1238"/>
    </row>
    <row r="97" spans="5:8" ht="50.1" customHeight="1">
      <c r="E97" s="1244"/>
      <c r="F97" s="188" t="s">
        <v>265</v>
      </c>
      <c r="G97" s="1237" t="s">
        <v>637</v>
      </c>
      <c r="H97" s="1238"/>
    </row>
    <row r="98" spans="5:8" ht="50.1" customHeight="1" thickBot="1">
      <c r="E98" s="1245"/>
      <c r="F98" s="191" t="s">
        <v>266</v>
      </c>
      <c r="G98" s="1239" t="s">
        <v>638</v>
      </c>
      <c r="H98" s="1240"/>
    </row>
    <row r="99" spans="5:8" ht="50.1" customHeight="1">
      <c r="E99" s="1243" t="s">
        <v>639</v>
      </c>
      <c r="F99" s="190" t="s">
        <v>774</v>
      </c>
      <c r="G99" s="1241" t="s">
        <v>640</v>
      </c>
      <c r="H99" s="1242"/>
    </row>
    <row r="100" spans="5:8" ht="50.1" customHeight="1">
      <c r="E100" s="1244"/>
      <c r="F100" s="188" t="s">
        <v>267</v>
      </c>
      <c r="G100" s="1237" t="s">
        <v>641</v>
      </c>
      <c r="H100" s="1238"/>
    </row>
    <row r="101" spans="5:8" ht="50.1" customHeight="1">
      <c r="E101" s="1244"/>
      <c r="F101" s="188" t="s">
        <v>268</v>
      </c>
      <c r="G101" s="1237" t="s">
        <v>642</v>
      </c>
      <c r="H101" s="1238"/>
    </row>
    <row r="102" spans="5:8" ht="50.1" customHeight="1">
      <c r="E102" s="1244"/>
      <c r="F102" s="188" t="s">
        <v>269</v>
      </c>
      <c r="G102" s="1237" t="s">
        <v>903</v>
      </c>
      <c r="H102" s="1238"/>
    </row>
    <row r="103" spans="5:8" ht="50.1" customHeight="1">
      <c r="E103" s="1244"/>
      <c r="F103" s="188" t="s">
        <v>270</v>
      </c>
      <c r="G103" s="1237" t="s">
        <v>643</v>
      </c>
      <c r="H103" s="1238"/>
    </row>
    <row r="104" spans="5:8" ht="50.1" customHeight="1">
      <c r="E104" s="1244"/>
      <c r="F104" s="188" t="s">
        <v>271</v>
      </c>
      <c r="G104" s="1237" t="s">
        <v>644</v>
      </c>
      <c r="H104" s="1238"/>
    </row>
    <row r="105" spans="5:8" ht="50.1" customHeight="1" thickBot="1">
      <c r="E105" s="1245"/>
      <c r="F105" s="191" t="s">
        <v>272</v>
      </c>
      <c r="G105" s="1239" t="s">
        <v>645</v>
      </c>
      <c r="H105" s="1240"/>
    </row>
    <row r="106" spans="5:8" ht="50.1" customHeight="1">
      <c r="E106" s="1243" t="s">
        <v>646</v>
      </c>
      <c r="F106" s="190" t="s">
        <v>273</v>
      </c>
      <c r="G106" s="1241" t="s">
        <v>647</v>
      </c>
      <c r="H106" s="1242"/>
    </row>
    <row r="107" spans="5:8" ht="50.1" customHeight="1">
      <c r="E107" s="1244"/>
      <c r="F107" s="188" t="s">
        <v>274</v>
      </c>
      <c r="G107" s="1237" t="s">
        <v>904</v>
      </c>
      <c r="H107" s="1238"/>
    </row>
    <row r="108" spans="5:8" ht="50.1" customHeight="1">
      <c r="E108" s="1244"/>
      <c r="F108" s="188" t="s">
        <v>775</v>
      </c>
      <c r="G108" s="1237" t="s">
        <v>905</v>
      </c>
      <c r="H108" s="1238"/>
    </row>
    <row r="109" spans="5:8" ht="50.1" customHeight="1" thickBot="1">
      <c r="E109" s="1245"/>
      <c r="F109" s="191" t="s">
        <v>776</v>
      </c>
      <c r="G109" s="1239" t="s">
        <v>648</v>
      </c>
      <c r="H109" s="1240"/>
    </row>
    <row r="110" spans="5:8" ht="50.1" customHeight="1">
      <c r="E110" s="1243" t="s">
        <v>649</v>
      </c>
      <c r="F110" s="190" t="s">
        <v>275</v>
      </c>
      <c r="G110" s="1241" t="s">
        <v>650</v>
      </c>
      <c r="H110" s="1242"/>
    </row>
    <row r="111" spans="5:8" ht="50.1" customHeight="1">
      <c r="E111" s="1244"/>
      <c r="F111" s="188" t="s">
        <v>276</v>
      </c>
      <c r="G111" s="1237" t="s">
        <v>651</v>
      </c>
      <c r="H111" s="1238"/>
    </row>
    <row r="112" spans="5:8" ht="50.1" customHeight="1">
      <c r="E112" s="1244"/>
      <c r="F112" s="188" t="s">
        <v>277</v>
      </c>
      <c r="G112" s="1237" t="s">
        <v>906</v>
      </c>
      <c r="H112" s="1238"/>
    </row>
    <row r="113" spans="3:8" ht="50.1" customHeight="1">
      <c r="E113" s="1244"/>
      <c r="F113" s="188" t="s">
        <v>278</v>
      </c>
      <c r="G113" s="1237" t="s">
        <v>652</v>
      </c>
      <c r="H113" s="1238"/>
    </row>
    <row r="114" spans="3:8" ht="50.1" customHeight="1">
      <c r="E114" s="1244"/>
      <c r="F114" s="188" t="s">
        <v>279</v>
      </c>
      <c r="G114" s="1237" t="s">
        <v>653</v>
      </c>
      <c r="H114" s="1238"/>
    </row>
    <row r="115" spans="3:8" ht="50.1" customHeight="1">
      <c r="E115" s="1244"/>
      <c r="F115" s="188" t="s">
        <v>280</v>
      </c>
      <c r="G115" s="1237" t="s">
        <v>654</v>
      </c>
      <c r="H115" s="1238"/>
    </row>
    <row r="116" spans="3:8" ht="50.1" customHeight="1">
      <c r="E116" s="1244"/>
      <c r="F116" s="188" t="s">
        <v>281</v>
      </c>
      <c r="G116" s="1237" t="s">
        <v>655</v>
      </c>
      <c r="H116" s="1238"/>
    </row>
    <row r="117" spans="3:8" ht="50.1" customHeight="1" thickBot="1">
      <c r="E117" s="1245"/>
      <c r="F117" s="191" t="s">
        <v>282</v>
      </c>
      <c r="G117" s="1239" t="s">
        <v>656</v>
      </c>
      <c r="H117" s="1240"/>
    </row>
    <row r="118" spans="3:8" ht="13.5" thickBot="1">
      <c r="E118" s="4"/>
      <c r="F118" s="5"/>
    </row>
    <row r="119" spans="3:8" ht="15.75" thickBot="1">
      <c r="C119" s="228" t="s">
        <v>938</v>
      </c>
    </row>
  </sheetData>
  <sheetProtection password="E0DB" sheet="1" objects="1" scenarios="1" formatCells="0" formatColumns="0" formatRows="0" sort="0" autoFilter="0"/>
  <mergeCells count="129">
    <mergeCell ref="G4:H4"/>
    <mergeCell ref="G20:H20"/>
    <mergeCell ref="G21:H21"/>
    <mergeCell ref="G22:H22"/>
    <mergeCell ref="G23:H23"/>
    <mergeCell ref="G24:H24"/>
    <mergeCell ref="G28:H28"/>
    <mergeCell ref="E2:H3"/>
    <mergeCell ref="E99:E105"/>
    <mergeCell ref="G29:H29"/>
    <mergeCell ref="G30:H30"/>
    <mergeCell ref="G31:H31"/>
    <mergeCell ref="G32:H32"/>
    <mergeCell ref="G33:H33"/>
    <mergeCell ref="G5:H5"/>
    <mergeCell ref="G6:H6"/>
    <mergeCell ref="G7:H7"/>
    <mergeCell ref="G8:H8"/>
    <mergeCell ref="G9:H9"/>
    <mergeCell ref="G10:H10"/>
    <mergeCell ref="G11:H11"/>
    <mergeCell ref="G12:H12"/>
    <mergeCell ref="G13:H13"/>
    <mergeCell ref="G14:H14"/>
    <mergeCell ref="E106:E109"/>
    <mergeCell ref="E110:E117"/>
    <mergeCell ref="E43:E44"/>
    <mergeCell ref="E45:E59"/>
    <mergeCell ref="E60:E73"/>
    <mergeCell ref="E74:E80"/>
    <mergeCell ref="E94:E98"/>
    <mergeCell ref="E4:E5"/>
    <mergeCell ref="E6:E12"/>
    <mergeCell ref="E13:E18"/>
    <mergeCell ref="E19:E28"/>
    <mergeCell ref="E29:E42"/>
    <mergeCell ref="E81:E93"/>
    <mergeCell ref="G15:H15"/>
    <mergeCell ref="G16:H16"/>
    <mergeCell ref="G17:H17"/>
    <mergeCell ref="G18:H18"/>
    <mergeCell ref="G19:H19"/>
    <mergeCell ref="G25:H25"/>
    <mergeCell ref="G26:H26"/>
    <mergeCell ref="G27:H27"/>
    <mergeCell ref="G39:H39"/>
    <mergeCell ref="G40:H40"/>
    <mergeCell ref="G41:H41"/>
    <mergeCell ref="G42:H42"/>
    <mergeCell ref="G43:H43"/>
    <mergeCell ref="G34:H34"/>
    <mergeCell ref="G35:H35"/>
    <mergeCell ref="G36:H36"/>
    <mergeCell ref="G37:H37"/>
    <mergeCell ref="G38:H38"/>
    <mergeCell ref="G49:H49"/>
    <mergeCell ref="G50:H50"/>
    <mergeCell ref="G51:H51"/>
    <mergeCell ref="G52:H52"/>
    <mergeCell ref="G53:H53"/>
    <mergeCell ref="G44:H44"/>
    <mergeCell ref="G45:H45"/>
    <mergeCell ref="G46:H46"/>
    <mergeCell ref="G47:H47"/>
    <mergeCell ref="G48:H48"/>
    <mergeCell ref="G59:H59"/>
    <mergeCell ref="G60:H60"/>
    <mergeCell ref="G61:H61"/>
    <mergeCell ref="G62:H62"/>
    <mergeCell ref="G63:H63"/>
    <mergeCell ref="G54:H54"/>
    <mergeCell ref="G55:H55"/>
    <mergeCell ref="G56:H56"/>
    <mergeCell ref="G57:H57"/>
    <mergeCell ref="G58:H58"/>
    <mergeCell ref="G69:H69"/>
    <mergeCell ref="G70:H70"/>
    <mergeCell ref="G71:H71"/>
    <mergeCell ref="G72:H72"/>
    <mergeCell ref="G73:H73"/>
    <mergeCell ref="G64:H64"/>
    <mergeCell ref="G65:H65"/>
    <mergeCell ref="G66:H66"/>
    <mergeCell ref="G67:H67"/>
    <mergeCell ref="G68:H68"/>
    <mergeCell ref="G79:H79"/>
    <mergeCell ref="G80:H80"/>
    <mergeCell ref="G81:H81"/>
    <mergeCell ref="G82:H82"/>
    <mergeCell ref="G83:H83"/>
    <mergeCell ref="G74:H74"/>
    <mergeCell ref="G75:H75"/>
    <mergeCell ref="G76:H76"/>
    <mergeCell ref="G77:H77"/>
    <mergeCell ref="G78:H78"/>
    <mergeCell ref="G98:H98"/>
    <mergeCell ref="G89:H89"/>
    <mergeCell ref="G90:H90"/>
    <mergeCell ref="G91:H91"/>
    <mergeCell ref="G92:H92"/>
    <mergeCell ref="G93:H93"/>
    <mergeCell ref="G84:H84"/>
    <mergeCell ref="G85:H85"/>
    <mergeCell ref="G86:H86"/>
    <mergeCell ref="G87:H87"/>
    <mergeCell ref="G88:H88"/>
    <mergeCell ref="G94:H94"/>
    <mergeCell ref="G95:H95"/>
    <mergeCell ref="G96:H96"/>
    <mergeCell ref="G97:H97"/>
    <mergeCell ref="G114:H114"/>
    <mergeCell ref="G115:H115"/>
    <mergeCell ref="G116:H116"/>
    <mergeCell ref="G117:H117"/>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s>
  <hyperlinks>
    <hyperlink ref="C2" location="Inicio!A1" display="INICIO"/>
    <hyperlink ref="C119" location="Inicio!A1" display="INICIO"/>
  </hyperlinks>
  <printOptions horizontalCentered="1" verticalCentered="1"/>
  <pageMargins left="0.70866141732283472" right="0.70866141732283472" top="0.74803149606299213" bottom="0.74803149606299213" header="0.31496062992125984" footer="0.31496062992125984"/>
  <pageSetup scale="64" orientation="portrait" r:id="rId1"/>
  <colBreaks count="1" manualBreakCount="1">
    <brk id="8"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t_inicion_ctrl_seginf">
                <anchor moveWithCells="1" sizeWithCells="1">
                  <from>
                    <xdr:col>2</xdr:col>
                    <xdr:colOff>9525</xdr:colOff>
                    <xdr:row>1</xdr:row>
                    <xdr:rowOff>9525</xdr:rowOff>
                  </from>
                  <to>
                    <xdr:col>3</xdr:col>
                    <xdr:colOff>9525</xdr:colOff>
                    <xdr:row>1</xdr:row>
                    <xdr:rowOff>228600</xdr:rowOff>
                  </to>
                </anchor>
              </controlPr>
            </control>
          </mc:Choice>
        </mc:AlternateContent>
        <mc:AlternateContent xmlns:mc="http://schemas.openxmlformats.org/markup-compatibility/2006">
          <mc:Choice Requires="x14">
            <control shapeId="26627" r:id="rId5" name="Button 3">
              <controlPr defaultSize="0" print="0" autoFill="0" autoPict="0" macro="[0]!Bt_inicion_ctrl_seginf">
                <anchor moveWithCells="1" sizeWithCells="1">
                  <from>
                    <xdr:col>2</xdr:col>
                    <xdr:colOff>9525</xdr:colOff>
                    <xdr:row>118</xdr:row>
                    <xdr:rowOff>9525</xdr:rowOff>
                  </from>
                  <to>
                    <xdr:col>3</xdr:col>
                    <xdr:colOff>9525</xdr:colOff>
                    <xdr:row>119</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C1:N20"/>
  <sheetViews>
    <sheetView showGridLines="0" zoomScaleNormal="100" zoomScaleSheetLayoutView="80" workbookViewId="0">
      <selection activeCell="C5" sqref="C5"/>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4" ht="32.25" customHeight="1" thickBot="1">
      <c r="G1" s="79"/>
      <c r="H1" s="79"/>
      <c r="I1" s="79"/>
      <c r="J1" s="79"/>
    </row>
    <row r="2" spans="3:14" ht="18" customHeight="1" thickBot="1">
      <c r="C2" s="228" t="s">
        <v>938</v>
      </c>
      <c r="E2" s="1261" t="s">
        <v>927</v>
      </c>
      <c r="F2" s="1262"/>
      <c r="G2" s="1262"/>
      <c r="H2" s="1263"/>
      <c r="I2" s="103"/>
      <c r="J2" s="103"/>
      <c r="K2" s="104"/>
      <c r="L2" s="104"/>
      <c r="M2" s="104"/>
      <c r="N2" s="73"/>
    </row>
    <row r="3" spans="3:14" ht="30.75" thickBot="1">
      <c r="E3" s="146" t="s">
        <v>501</v>
      </c>
      <c r="F3" s="171" t="s">
        <v>502</v>
      </c>
      <c r="G3" s="171" t="s">
        <v>692</v>
      </c>
      <c r="H3" s="187" t="s">
        <v>503</v>
      </c>
      <c r="I3" s="101"/>
      <c r="J3" s="101"/>
      <c r="K3" s="102"/>
      <c r="L3" s="102"/>
      <c r="M3" s="102"/>
      <c r="N3" s="73"/>
    </row>
    <row r="4" spans="3:14" ht="15">
      <c r="E4" s="1255" t="s">
        <v>504</v>
      </c>
      <c r="F4" s="1258" t="s">
        <v>505</v>
      </c>
      <c r="G4" s="169" t="s">
        <v>506</v>
      </c>
      <c r="H4" s="170">
        <v>15</v>
      </c>
      <c r="I4" s="219"/>
      <c r="J4" s="219"/>
      <c r="K4" s="31"/>
      <c r="L4" s="31"/>
      <c r="M4" s="31"/>
    </row>
    <row r="5" spans="3:14" ht="15">
      <c r="E5" s="1256"/>
      <c r="F5" s="1259"/>
      <c r="G5" s="130" t="s">
        <v>285</v>
      </c>
      <c r="H5" s="166">
        <v>0</v>
      </c>
      <c r="I5" s="219"/>
      <c r="J5" s="219"/>
      <c r="K5" s="31"/>
      <c r="L5" s="31"/>
      <c r="M5" s="31"/>
    </row>
    <row r="6" spans="3:14" ht="15">
      <c r="E6" s="1256"/>
      <c r="F6" s="1259" t="s">
        <v>507</v>
      </c>
      <c r="G6" s="130" t="s">
        <v>286</v>
      </c>
      <c r="H6" s="166">
        <v>15</v>
      </c>
      <c r="I6" s="219"/>
      <c r="J6" s="219"/>
      <c r="K6" s="31"/>
      <c r="L6" s="31"/>
      <c r="M6" s="31"/>
    </row>
    <row r="7" spans="3:14" ht="24.75" customHeight="1" thickBot="1">
      <c r="E7" s="1257"/>
      <c r="F7" s="1260"/>
      <c r="G7" s="167" t="s">
        <v>287</v>
      </c>
      <c r="H7" s="168">
        <v>0</v>
      </c>
      <c r="I7" s="219"/>
      <c r="J7" s="219"/>
      <c r="K7" s="31"/>
      <c r="L7" s="31"/>
      <c r="M7" s="31"/>
    </row>
    <row r="8" spans="3:14" ht="32.25" customHeight="1">
      <c r="E8" s="1255" t="s">
        <v>145</v>
      </c>
      <c r="F8" s="1258" t="s">
        <v>508</v>
      </c>
      <c r="G8" s="169" t="s">
        <v>288</v>
      </c>
      <c r="H8" s="170">
        <v>15</v>
      </c>
      <c r="I8" s="219"/>
      <c r="J8" s="219"/>
      <c r="K8" s="31"/>
      <c r="L8" s="31"/>
      <c r="M8" s="31"/>
    </row>
    <row r="9" spans="3:14" ht="16.5" customHeight="1" thickBot="1">
      <c r="E9" s="1257"/>
      <c r="F9" s="1260"/>
      <c r="G9" s="167" t="s">
        <v>289</v>
      </c>
      <c r="H9" s="168">
        <v>0</v>
      </c>
      <c r="I9" s="219"/>
      <c r="J9" s="219"/>
      <c r="K9" s="31"/>
      <c r="L9" s="31"/>
      <c r="M9" s="31"/>
    </row>
    <row r="10" spans="3:14" ht="15">
      <c r="E10" s="1255" t="s">
        <v>146</v>
      </c>
      <c r="F10" s="1258" t="s">
        <v>509</v>
      </c>
      <c r="G10" s="169" t="s">
        <v>693</v>
      </c>
      <c r="H10" s="170">
        <v>15</v>
      </c>
      <c r="I10" s="219"/>
      <c r="J10" s="219"/>
      <c r="K10" s="31"/>
      <c r="L10" s="31"/>
      <c r="M10" s="31"/>
    </row>
    <row r="11" spans="3:14" ht="15">
      <c r="E11" s="1256"/>
      <c r="F11" s="1259"/>
      <c r="G11" s="130" t="s">
        <v>299</v>
      </c>
      <c r="H11" s="166">
        <v>10</v>
      </c>
      <c r="I11" s="219"/>
      <c r="J11" s="219"/>
      <c r="K11" s="31"/>
      <c r="L11" s="31"/>
      <c r="M11" s="31"/>
    </row>
    <row r="12" spans="3:14" ht="28.5" customHeight="1" thickBot="1">
      <c r="E12" s="1257"/>
      <c r="F12" s="1260"/>
      <c r="G12" s="167" t="s">
        <v>290</v>
      </c>
      <c r="H12" s="168">
        <v>0</v>
      </c>
      <c r="I12" s="219"/>
      <c r="J12" s="219"/>
      <c r="K12" s="31"/>
      <c r="L12" s="31"/>
      <c r="M12" s="31"/>
    </row>
    <row r="13" spans="3:14" ht="15">
      <c r="E13" s="1255" t="s">
        <v>510</v>
      </c>
      <c r="F13" s="1258" t="s">
        <v>511</v>
      </c>
      <c r="G13" s="221" t="s">
        <v>292</v>
      </c>
      <c r="H13" s="170">
        <v>15</v>
      </c>
      <c r="I13" s="219"/>
      <c r="J13" s="219"/>
      <c r="K13" s="31"/>
      <c r="L13" s="31"/>
      <c r="M13" s="31"/>
    </row>
    <row r="14" spans="3:14" ht="27" customHeight="1" thickBot="1">
      <c r="E14" s="1257"/>
      <c r="F14" s="1260"/>
      <c r="G14" s="222" t="s">
        <v>512</v>
      </c>
      <c r="H14" s="168">
        <v>0</v>
      </c>
      <c r="I14" s="219"/>
      <c r="J14" s="219"/>
      <c r="K14" s="31"/>
      <c r="L14" s="31"/>
      <c r="M14" s="31"/>
    </row>
    <row r="15" spans="3:14" ht="33.75" customHeight="1">
      <c r="E15" s="1255" t="s">
        <v>147</v>
      </c>
      <c r="F15" s="1264" t="s">
        <v>513</v>
      </c>
      <c r="G15" s="224" t="s">
        <v>294</v>
      </c>
      <c r="H15" s="170">
        <v>15</v>
      </c>
      <c r="I15" s="219"/>
      <c r="J15" s="219"/>
      <c r="K15" s="31"/>
      <c r="L15" s="31"/>
      <c r="M15" s="31"/>
    </row>
    <row r="16" spans="3:14" ht="36" customHeight="1" thickBot="1">
      <c r="E16" s="1257"/>
      <c r="F16" s="1265"/>
      <c r="G16" s="225" t="s">
        <v>514</v>
      </c>
      <c r="H16" s="168">
        <v>0</v>
      </c>
      <c r="I16" s="219"/>
      <c r="J16" s="219"/>
      <c r="K16" s="31"/>
      <c r="L16" s="31"/>
      <c r="M16" s="31"/>
    </row>
    <row r="17" spans="5:13" ht="15">
      <c r="E17" s="1255" t="s">
        <v>515</v>
      </c>
      <c r="F17" s="1258" t="s">
        <v>516</v>
      </c>
      <c r="G17" s="169" t="s">
        <v>296</v>
      </c>
      <c r="H17" s="170">
        <v>10</v>
      </c>
      <c r="I17" s="219"/>
      <c r="J17" s="219"/>
      <c r="K17" s="31"/>
      <c r="L17" s="31"/>
      <c r="M17" s="31"/>
    </row>
    <row r="18" spans="5:13" ht="15">
      <c r="E18" s="1256"/>
      <c r="F18" s="1259"/>
      <c r="G18" s="130" t="s">
        <v>517</v>
      </c>
      <c r="H18" s="166">
        <v>5</v>
      </c>
      <c r="I18" s="219"/>
      <c r="J18" s="219"/>
      <c r="K18" s="31"/>
      <c r="L18" s="31"/>
      <c r="M18" s="31"/>
    </row>
    <row r="19" spans="5:13" ht="15.75" thickBot="1">
      <c r="E19" s="1257"/>
      <c r="F19" s="1260"/>
      <c r="G19" s="167" t="s">
        <v>298</v>
      </c>
      <c r="H19" s="168">
        <v>0</v>
      </c>
      <c r="I19" s="219"/>
      <c r="J19" s="219"/>
      <c r="K19" s="31"/>
      <c r="L19" s="31"/>
      <c r="M19" s="31"/>
    </row>
    <row r="20" spans="5:13" ht="15">
      <c r="E20" s="218"/>
      <c r="F20" s="218"/>
      <c r="G20" s="79"/>
      <c r="H20" s="79"/>
      <c r="I20" s="79"/>
      <c r="J20" s="79"/>
    </row>
  </sheetData>
  <sheetProtection password="E0DB" sheet="1" objects="1" scenarios="1" formatCells="0" formatColumns="0" formatRows="0" sort="0" autoFilter="0"/>
  <mergeCells count="14">
    <mergeCell ref="E2:H2"/>
    <mergeCell ref="E4:E7"/>
    <mergeCell ref="F4:F5"/>
    <mergeCell ref="F6:F7"/>
    <mergeCell ref="E15:E16"/>
    <mergeCell ref="F15:F16"/>
    <mergeCell ref="E17:E19"/>
    <mergeCell ref="F17:F19"/>
    <mergeCell ref="E8:E9"/>
    <mergeCell ref="F8:F9"/>
    <mergeCell ref="E10:E12"/>
    <mergeCell ref="F10:F12"/>
    <mergeCell ref="E13:E14"/>
    <mergeCell ref="F13:F14"/>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Bt_ini_Peso_diseño_Ctrl">
                <anchor moveWithCells="1" sizeWithCells="1">
                  <from>
                    <xdr:col>1</xdr:col>
                    <xdr:colOff>742950</xdr:colOff>
                    <xdr:row>1</xdr:row>
                    <xdr:rowOff>0</xdr:rowOff>
                  </from>
                  <to>
                    <xdr:col>2</xdr:col>
                    <xdr:colOff>742950</xdr:colOff>
                    <xdr:row>1</xdr:row>
                    <xdr:rowOff>219075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FF00"/>
  </sheetPr>
  <dimension ref="C2:J9"/>
  <sheetViews>
    <sheetView showGridLines="0" showRowColHeaders="0" zoomScaleNormal="100" zoomScaleSheetLayoutView="80" workbookViewId="0">
      <selection activeCell="D7" sqref="D7"/>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2" spans="3:10" ht="13.5" thickBot="1">
      <c r="G2" s="79"/>
      <c r="H2" s="79"/>
      <c r="I2" s="79"/>
      <c r="J2" s="79"/>
    </row>
    <row r="3" spans="3:10" ht="16.5" thickBot="1">
      <c r="C3" s="228" t="s">
        <v>938</v>
      </c>
      <c r="E3" s="1266" t="s">
        <v>928</v>
      </c>
      <c r="F3" s="1267"/>
      <c r="G3" s="159"/>
      <c r="H3" s="79"/>
      <c r="I3" s="79"/>
      <c r="J3" s="79"/>
    </row>
    <row r="4" spans="3:10" s="43" customFormat="1" ht="30">
      <c r="E4" s="160" t="s">
        <v>518</v>
      </c>
      <c r="F4" s="161" t="s">
        <v>519</v>
      </c>
      <c r="G4" s="143"/>
      <c r="H4" s="80"/>
      <c r="I4" s="80"/>
      <c r="J4" s="80"/>
    </row>
    <row r="5" spans="3:10" s="43" customFormat="1" ht="15">
      <c r="E5" s="162" t="s">
        <v>149</v>
      </c>
      <c r="F5" s="163" t="s">
        <v>148</v>
      </c>
      <c r="G5" s="142"/>
      <c r="H5" s="80"/>
      <c r="I5" s="80"/>
      <c r="J5" s="80"/>
    </row>
    <row r="6" spans="3:10" s="43" customFormat="1" ht="15">
      <c r="E6" s="162" t="s">
        <v>23</v>
      </c>
      <c r="F6" s="163" t="s">
        <v>151</v>
      </c>
      <c r="G6" s="142"/>
      <c r="H6" s="80"/>
      <c r="I6" s="80"/>
      <c r="J6" s="80"/>
    </row>
    <row r="7" spans="3:10" s="43" customFormat="1" ht="15.75" thickBot="1">
      <c r="E7" s="164" t="s">
        <v>150</v>
      </c>
      <c r="F7" s="165" t="s">
        <v>152</v>
      </c>
      <c r="G7" s="142"/>
      <c r="H7" s="80"/>
      <c r="I7" s="80"/>
      <c r="J7" s="80"/>
    </row>
    <row r="8" spans="3:10" s="43" customFormat="1" ht="15">
      <c r="E8" s="59"/>
      <c r="F8" s="59"/>
      <c r="G8" s="5"/>
      <c r="H8" s="80"/>
      <c r="I8" s="80"/>
      <c r="J8" s="80"/>
    </row>
    <row r="9" spans="3:10" s="43" customFormat="1" ht="15">
      <c r="E9" s="59"/>
      <c r="F9" s="59"/>
      <c r="G9" s="5"/>
      <c r="H9" s="80"/>
      <c r="I9" s="80"/>
      <c r="J9" s="80"/>
    </row>
  </sheetData>
  <sheetProtection password="E0DB" sheet="1" objects="1" scenarios="1" formatCells="0" formatColumns="0" formatRows="0" sort="0" autoFilter="0"/>
  <mergeCells count="1">
    <mergeCell ref="E3:F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t_inicio_cal_diseñ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FFFF00"/>
  </sheetPr>
  <dimension ref="C1:J7"/>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28" t="s">
        <v>938</v>
      </c>
      <c r="E2" s="1234" t="s">
        <v>937</v>
      </c>
      <c r="F2" s="1234"/>
      <c r="G2" s="80"/>
      <c r="H2" s="80"/>
      <c r="I2" s="80"/>
      <c r="J2" s="80"/>
    </row>
    <row r="3" spans="3:10" s="43" customFormat="1" ht="30">
      <c r="E3" s="72" t="s">
        <v>520</v>
      </c>
      <c r="F3" s="72" t="s">
        <v>521</v>
      </c>
      <c r="G3" s="80"/>
      <c r="H3" s="80"/>
      <c r="I3" s="80"/>
      <c r="J3" s="80"/>
    </row>
    <row r="4" spans="3:10" s="43" customFormat="1" ht="30">
      <c r="E4" s="217" t="s">
        <v>149</v>
      </c>
      <c r="F4" s="223" t="s">
        <v>522</v>
      </c>
      <c r="G4" s="80"/>
      <c r="H4" s="80"/>
      <c r="I4" s="80"/>
      <c r="J4" s="80"/>
    </row>
    <row r="5" spans="3:10" s="43" customFormat="1" ht="30">
      <c r="E5" s="217" t="s">
        <v>23</v>
      </c>
      <c r="F5" s="223" t="s">
        <v>523</v>
      </c>
      <c r="G5" s="80"/>
      <c r="H5" s="80"/>
      <c r="I5" s="80"/>
      <c r="J5" s="80"/>
    </row>
    <row r="6" spans="3:10" s="43" customFormat="1" ht="15">
      <c r="E6" s="217" t="s">
        <v>150</v>
      </c>
      <c r="F6" s="223" t="s">
        <v>524</v>
      </c>
      <c r="G6" s="80"/>
      <c r="H6" s="80"/>
      <c r="I6" s="80"/>
      <c r="J6" s="80"/>
    </row>
    <row r="7" spans="3:10" s="43" customFormat="1" ht="15">
      <c r="E7" s="59"/>
      <c r="F7" s="59"/>
      <c r="G7" s="80"/>
      <c r="H7" s="80"/>
      <c r="I7" s="80"/>
      <c r="J7" s="80"/>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t_ini_ejecucion_ctrl">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FFFF00"/>
  </sheetPr>
  <dimension ref="C1:J14"/>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28" t="s">
        <v>938</v>
      </c>
      <c r="E2" s="1234" t="s">
        <v>929</v>
      </c>
      <c r="F2" s="1234"/>
      <c r="G2" s="1234"/>
      <c r="H2" s="1234"/>
      <c r="I2" s="80"/>
      <c r="J2" s="80"/>
    </row>
    <row r="3" spans="3:10" s="43" customFormat="1" ht="60.75" thickBot="1">
      <c r="E3" s="171" t="s">
        <v>525</v>
      </c>
      <c r="F3" s="171" t="s">
        <v>526</v>
      </c>
      <c r="G3" s="171" t="s">
        <v>527</v>
      </c>
      <c r="H3" s="171" t="s">
        <v>528</v>
      </c>
      <c r="I3" s="80"/>
      <c r="J3" s="80"/>
    </row>
    <row r="4" spans="3:10" s="43" customFormat="1" ht="15" customHeight="1">
      <c r="E4" s="1268" t="s">
        <v>529</v>
      </c>
      <c r="F4" s="221" t="s">
        <v>530</v>
      </c>
      <c r="G4" s="221" t="s">
        <v>531</v>
      </c>
      <c r="H4" s="172" t="s">
        <v>198</v>
      </c>
      <c r="I4" s="80"/>
      <c r="J4" s="80"/>
    </row>
    <row r="5" spans="3:10" s="43" customFormat="1" ht="15">
      <c r="E5" s="1269"/>
      <c r="F5" s="223" t="s">
        <v>532</v>
      </c>
      <c r="G5" s="223" t="s">
        <v>533</v>
      </c>
      <c r="H5" s="173" t="s">
        <v>197</v>
      </c>
      <c r="I5" s="80"/>
      <c r="J5" s="80"/>
    </row>
    <row r="6" spans="3:10" s="43" customFormat="1" ht="15.75" thickBot="1">
      <c r="E6" s="1270"/>
      <c r="F6" s="222" t="s">
        <v>534</v>
      </c>
      <c r="G6" s="222" t="s">
        <v>535</v>
      </c>
      <c r="H6" s="174" t="s">
        <v>197</v>
      </c>
      <c r="I6" s="80"/>
      <c r="J6" s="80"/>
    </row>
    <row r="7" spans="3:10" s="43" customFormat="1" ht="30" customHeight="1">
      <c r="E7" s="1268" t="s">
        <v>536</v>
      </c>
      <c r="F7" s="224" t="s">
        <v>530</v>
      </c>
      <c r="G7" s="224" t="s">
        <v>537</v>
      </c>
      <c r="H7" s="175" t="s">
        <v>197</v>
      </c>
      <c r="I7" s="80"/>
      <c r="J7" s="80"/>
    </row>
    <row r="8" spans="3:10" s="43" customFormat="1" ht="15">
      <c r="E8" s="1269"/>
      <c r="F8" s="223" t="s">
        <v>538</v>
      </c>
      <c r="G8" s="223" t="s">
        <v>539</v>
      </c>
      <c r="H8" s="173" t="s">
        <v>197</v>
      </c>
      <c r="I8" s="80"/>
      <c r="J8" s="80"/>
    </row>
    <row r="9" spans="3:10" s="43" customFormat="1" ht="15.75" thickBot="1">
      <c r="E9" s="1270"/>
      <c r="F9" s="222" t="s">
        <v>534</v>
      </c>
      <c r="G9" s="222" t="s">
        <v>540</v>
      </c>
      <c r="H9" s="174" t="s">
        <v>197</v>
      </c>
      <c r="I9" s="80"/>
      <c r="J9" s="80"/>
    </row>
    <row r="10" spans="3:10" s="43" customFormat="1" ht="15">
      <c r="E10" s="1268" t="s">
        <v>541</v>
      </c>
      <c r="F10" s="221" t="s">
        <v>530</v>
      </c>
      <c r="G10" s="221" t="s">
        <v>542</v>
      </c>
      <c r="H10" s="172" t="s">
        <v>197</v>
      </c>
      <c r="I10" s="80"/>
      <c r="J10" s="80"/>
    </row>
    <row r="11" spans="3:10" s="43" customFormat="1" ht="15">
      <c r="E11" s="1269"/>
      <c r="F11" s="223" t="s">
        <v>538</v>
      </c>
      <c r="G11" s="223" t="s">
        <v>543</v>
      </c>
      <c r="H11" s="173" t="s">
        <v>197</v>
      </c>
      <c r="I11" s="80"/>
      <c r="J11" s="80"/>
    </row>
    <row r="12" spans="3:10" s="43" customFormat="1" ht="15.75" thickBot="1">
      <c r="E12" s="1270"/>
      <c r="F12" s="222" t="s">
        <v>534</v>
      </c>
      <c r="G12" s="222" t="s">
        <v>544</v>
      </c>
      <c r="H12" s="174" t="s">
        <v>197</v>
      </c>
      <c r="I12" s="80"/>
      <c r="J12" s="80"/>
    </row>
    <row r="13" spans="3:10" s="43" customFormat="1" ht="15">
      <c r="E13" s="69"/>
      <c r="F13" s="59"/>
      <c r="G13" s="216"/>
      <c r="H13" s="216"/>
      <c r="I13" s="80"/>
      <c r="J13" s="80"/>
    </row>
    <row r="14" spans="3:10">
      <c r="E14" s="4"/>
      <c r="F14" s="5"/>
    </row>
  </sheetData>
  <sheetProtection formatCells="0" formatColumns="0" formatRows="0" sort="0" autoFilter="0"/>
  <mergeCells count="4">
    <mergeCell ref="E2:H2"/>
    <mergeCell ref="E4:E6"/>
    <mergeCell ref="E7:E9"/>
    <mergeCell ref="E10:E1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Bt_inicio_cal_solidez">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FFFF00"/>
  </sheetPr>
  <dimension ref="C1:J6"/>
  <sheetViews>
    <sheetView zoomScaleNormal="100" zoomScaleSheetLayoutView="80" workbookViewId="0">
      <selection activeCell="B2" sqref="B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6" ht="16.5" customHeight="1" thickBot="1">
      <c r="E1" s="4"/>
      <c r="F1" s="5"/>
    </row>
    <row r="2" spans="3:6" ht="24" customHeight="1" thickBot="1">
      <c r="C2" s="228" t="s">
        <v>938</v>
      </c>
      <c r="E2" s="1271" t="s">
        <v>930</v>
      </c>
      <c r="F2" s="1272"/>
    </row>
    <row r="3" spans="3:6" ht="30">
      <c r="E3" s="180" t="s">
        <v>149</v>
      </c>
      <c r="F3" s="181" t="s">
        <v>545</v>
      </c>
    </row>
    <row r="4" spans="3:6" ht="45">
      <c r="E4" s="176" t="s">
        <v>23</v>
      </c>
      <c r="F4" s="177" t="s">
        <v>546</v>
      </c>
    </row>
    <row r="5" spans="3:6" ht="45.75" thickBot="1">
      <c r="E5" s="178" t="s">
        <v>150</v>
      </c>
      <c r="F5" s="179" t="s">
        <v>547</v>
      </c>
    </row>
    <row r="6" spans="3:6">
      <c r="E6" s="4"/>
      <c r="F6" s="5"/>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Bt_inicio_sol_ctrl">
                <anchor moveWithCells="1" sizeWithCells="1">
                  <from>
                    <xdr:col>2</xdr:col>
                    <xdr:colOff>0</xdr:colOff>
                    <xdr:row>0</xdr:row>
                    <xdr:rowOff>200025</xdr:rowOff>
                  </from>
                  <to>
                    <xdr:col>3</xdr:col>
                    <xdr:colOff>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tabColor rgb="FF92D050"/>
  </sheetPr>
  <dimension ref="A1:BI112"/>
  <sheetViews>
    <sheetView topLeftCell="AZ80" zoomScaleNormal="100" zoomScaleSheetLayoutView="90" zoomScalePageLayoutView="50" workbookViewId="0">
      <selection activeCell="BC104" sqref="BC104:BC107"/>
    </sheetView>
  </sheetViews>
  <sheetFormatPr baseColWidth="10" defaultRowHeight="12.75"/>
  <cols>
    <col min="1" max="1" width="17.85546875" style="2" customWidth="1"/>
    <col min="2" max="2" width="26.42578125" style="2" customWidth="1"/>
    <col min="3" max="3" width="28.85546875" style="2" customWidth="1"/>
    <col min="4" max="4" width="30.5703125" style="2" customWidth="1"/>
    <col min="5" max="5" width="29.140625" style="2" customWidth="1"/>
    <col min="6" max="6" width="28" style="2" customWidth="1"/>
    <col min="7" max="7" width="23.140625" style="2" customWidth="1"/>
    <col min="8" max="8" width="6.85546875" style="2" customWidth="1"/>
    <col min="9" max="9" width="6" style="2" customWidth="1"/>
    <col min="10" max="10" width="24.42578125" style="2" customWidth="1"/>
    <col min="11" max="11" width="26" style="2" customWidth="1"/>
    <col min="12" max="12" width="24.28515625" style="2" customWidth="1"/>
    <col min="13" max="13" width="34.42578125" style="99" customWidth="1"/>
    <col min="14" max="14" width="23.28515625" style="99" customWidth="1"/>
    <col min="15" max="15" width="34.5703125" style="99" customWidth="1"/>
    <col min="16" max="16" width="23.28515625" style="99" customWidth="1"/>
    <col min="17" max="17" width="39.7109375" style="99" customWidth="1"/>
    <col min="18" max="18" width="23.28515625" style="99" customWidth="1"/>
    <col min="19" max="19" width="27.85546875" style="99" customWidth="1"/>
    <col min="20" max="20" width="15.7109375" style="99" customWidth="1"/>
    <col min="21" max="21" width="36.28515625" style="99" customWidth="1"/>
    <col min="22" max="22" width="23.28515625" style="99" customWidth="1"/>
    <col min="23" max="23" width="39.7109375" style="99" customWidth="1"/>
    <col min="24" max="24" width="20" style="99" customWidth="1"/>
    <col min="25" max="25" width="34.5703125" style="99" customWidth="1"/>
    <col min="26" max="26" width="20" style="99" customWidth="1"/>
    <col min="27" max="27" width="14.5703125" style="99" customWidth="1"/>
    <col min="28" max="28" width="20" style="99" customWidth="1"/>
    <col min="29" max="30" width="23" style="99" customWidth="1"/>
    <col min="31" max="33" width="17.28515625" style="99" customWidth="1"/>
    <col min="34" max="34" width="27" style="99" customWidth="1"/>
    <col min="35" max="35" width="12.28515625" style="99" customWidth="1"/>
    <col min="36" max="36" width="14.5703125" style="99" customWidth="1"/>
    <col min="37" max="37" width="23.28515625" style="99" customWidth="1"/>
    <col min="38" max="39" width="20" style="99" customWidth="1"/>
    <col min="40" max="40" width="34.7109375" style="2" customWidth="1"/>
    <col min="41" max="41" width="21" style="2" customWidth="1"/>
    <col min="42" max="42" width="7.140625" style="2" customWidth="1"/>
    <col min="43" max="43" width="6.7109375" style="2" customWidth="1"/>
    <col min="44" max="44" width="17.42578125" style="2" customWidth="1"/>
    <col min="45" max="45" width="18.28515625" style="2" customWidth="1"/>
    <col min="46" max="46" width="29.5703125" style="2" customWidth="1"/>
    <col min="47" max="47" width="23.7109375" style="2" customWidth="1"/>
    <col min="48" max="48" width="14.7109375" style="2" customWidth="1"/>
    <col min="49" max="49" width="20.7109375" style="2" customWidth="1"/>
    <col min="50" max="50" width="12.7109375" style="2" hidden="1" customWidth="1"/>
    <col min="51" max="51" width="11.7109375" style="2" hidden="1" customWidth="1"/>
    <col min="52" max="52" width="94.5703125" style="480" customWidth="1"/>
    <col min="53" max="53" width="11.42578125" style="2" customWidth="1"/>
    <col min="54" max="54" width="135.42578125" style="55" customWidth="1"/>
    <col min="55" max="55" width="16.28515625" style="2" customWidth="1"/>
    <col min="56" max="56" width="108.28515625" style="2" customWidth="1"/>
    <col min="57" max="57" width="11.42578125" style="2"/>
    <col min="58" max="58" width="18.5703125" style="2" customWidth="1"/>
    <col min="59" max="289" width="11.42578125" style="2"/>
    <col min="290" max="290" width="15.7109375" style="2" customWidth="1"/>
    <col min="291" max="291" width="10.28515625" style="2" customWidth="1"/>
    <col min="292" max="292" width="16.42578125" style="2" customWidth="1"/>
    <col min="293" max="293" width="18.140625" style="2" customWidth="1"/>
    <col min="294" max="294" width="26.7109375" style="2" customWidth="1"/>
    <col min="295" max="296" width="11.42578125" style="2" customWidth="1"/>
    <col min="297" max="297" width="14.28515625" style="2" customWidth="1"/>
    <col min="298" max="298" width="25" style="2" customWidth="1"/>
    <col min="299" max="300" width="11.42578125" style="2" customWidth="1"/>
    <col min="301" max="301" width="19.7109375" style="2" customWidth="1"/>
    <col min="302" max="302" width="11.42578125" style="2" customWidth="1"/>
    <col min="303" max="303" width="14.7109375" style="2" customWidth="1"/>
    <col min="304" max="310" width="11.42578125" style="2" customWidth="1"/>
    <col min="311" max="311" width="33.5703125" style="2" customWidth="1"/>
    <col min="312" max="545" width="11.42578125" style="2"/>
    <col min="546" max="546" width="15.7109375" style="2" customWidth="1"/>
    <col min="547" max="547" width="10.28515625" style="2" customWidth="1"/>
    <col min="548" max="548" width="16.42578125" style="2" customWidth="1"/>
    <col min="549" max="549" width="18.140625" style="2" customWidth="1"/>
    <col min="550" max="550" width="26.7109375" style="2" customWidth="1"/>
    <col min="551" max="552" width="11.42578125" style="2" customWidth="1"/>
    <col min="553" max="553" width="14.28515625" style="2" customWidth="1"/>
    <col min="554" max="554" width="25" style="2" customWidth="1"/>
    <col min="555" max="556" width="11.42578125" style="2" customWidth="1"/>
    <col min="557" max="557" width="19.7109375" style="2" customWidth="1"/>
    <col min="558" max="558" width="11.42578125" style="2" customWidth="1"/>
    <col min="559" max="559" width="14.7109375" style="2" customWidth="1"/>
    <col min="560" max="566" width="11.42578125" style="2" customWidth="1"/>
    <col min="567" max="567" width="33.5703125" style="2" customWidth="1"/>
    <col min="568" max="801" width="11.42578125" style="2"/>
    <col min="802" max="802" width="15.7109375" style="2" customWidth="1"/>
    <col min="803" max="803" width="10.28515625" style="2" customWidth="1"/>
    <col min="804" max="804" width="16.42578125" style="2" customWidth="1"/>
    <col min="805" max="805" width="18.140625" style="2" customWidth="1"/>
    <col min="806" max="806" width="26.7109375" style="2" customWidth="1"/>
    <col min="807" max="808" width="11.42578125" style="2" customWidth="1"/>
    <col min="809" max="809" width="14.28515625" style="2" customWidth="1"/>
    <col min="810" max="810" width="25" style="2" customWidth="1"/>
    <col min="811" max="812" width="11.42578125" style="2" customWidth="1"/>
    <col min="813" max="813" width="19.7109375" style="2" customWidth="1"/>
    <col min="814" max="814" width="11.42578125" style="2" customWidth="1"/>
    <col min="815" max="815" width="14.7109375" style="2" customWidth="1"/>
    <col min="816" max="822" width="11.42578125" style="2" customWidth="1"/>
    <col min="823" max="823" width="33.5703125" style="2" customWidth="1"/>
    <col min="824" max="1057" width="11.42578125" style="2"/>
    <col min="1058" max="1058" width="15.7109375" style="2" customWidth="1"/>
    <col min="1059" max="1059" width="10.28515625" style="2" customWidth="1"/>
    <col min="1060" max="1060" width="16.42578125" style="2" customWidth="1"/>
    <col min="1061" max="1061" width="18.140625" style="2" customWidth="1"/>
    <col min="1062" max="1062" width="26.7109375" style="2" customWidth="1"/>
    <col min="1063" max="1064" width="11.42578125" style="2" customWidth="1"/>
    <col min="1065" max="1065" width="14.28515625" style="2" customWidth="1"/>
    <col min="1066" max="1066" width="25" style="2" customWidth="1"/>
    <col min="1067" max="1068" width="11.42578125" style="2" customWidth="1"/>
    <col min="1069" max="1069" width="19.7109375" style="2" customWidth="1"/>
    <col min="1070" max="1070" width="11.42578125" style="2" customWidth="1"/>
    <col min="1071" max="1071" width="14.7109375" style="2" customWidth="1"/>
    <col min="1072" max="1078" width="11.42578125" style="2" customWidth="1"/>
    <col min="1079" max="1079" width="33.5703125" style="2" customWidth="1"/>
    <col min="1080" max="1313" width="11.42578125" style="2"/>
    <col min="1314" max="1314" width="15.7109375" style="2" customWidth="1"/>
    <col min="1315" max="1315" width="10.28515625" style="2" customWidth="1"/>
    <col min="1316" max="1316" width="16.42578125" style="2" customWidth="1"/>
    <col min="1317" max="1317" width="18.140625" style="2" customWidth="1"/>
    <col min="1318" max="1318" width="26.7109375" style="2" customWidth="1"/>
    <col min="1319" max="1320" width="11.42578125" style="2" customWidth="1"/>
    <col min="1321" max="1321" width="14.28515625" style="2" customWidth="1"/>
    <col min="1322" max="1322" width="25" style="2" customWidth="1"/>
    <col min="1323" max="1324" width="11.42578125" style="2" customWidth="1"/>
    <col min="1325" max="1325" width="19.7109375" style="2" customWidth="1"/>
    <col min="1326" max="1326" width="11.42578125" style="2" customWidth="1"/>
    <col min="1327" max="1327" width="14.7109375" style="2" customWidth="1"/>
    <col min="1328" max="1334" width="11.42578125" style="2" customWidth="1"/>
    <col min="1335" max="1335" width="33.5703125" style="2" customWidth="1"/>
    <col min="1336" max="1569" width="11.42578125" style="2"/>
    <col min="1570" max="1570" width="15.7109375" style="2" customWidth="1"/>
    <col min="1571" max="1571" width="10.28515625" style="2" customWidth="1"/>
    <col min="1572" max="1572" width="16.42578125" style="2" customWidth="1"/>
    <col min="1573" max="1573" width="18.140625" style="2" customWidth="1"/>
    <col min="1574" max="1574" width="26.7109375" style="2" customWidth="1"/>
    <col min="1575" max="1576" width="11.42578125" style="2" customWidth="1"/>
    <col min="1577" max="1577" width="14.28515625" style="2" customWidth="1"/>
    <col min="1578" max="1578" width="25" style="2" customWidth="1"/>
    <col min="1579" max="1580" width="11.42578125" style="2" customWidth="1"/>
    <col min="1581" max="1581" width="19.7109375" style="2" customWidth="1"/>
    <col min="1582" max="1582" width="11.42578125" style="2" customWidth="1"/>
    <col min="1583" max="1583" width="14.7109375" style="2" customWidth="1"/>
    <col min="1584" max="1590" width="11.42578125" style="2" customWidth="1"/>
    <col min="1591" max="1591" width="33.5703125" style="2" customWidth="1"/>
    <col min="1592" max="1825" width="11.42578125" style="2"/>
    <col min="1826" max="1826" width="15.7109375" style="2" customWidth="1"/>
    <col min="1827" max="1827" width="10.28515625" style="2" customWidth="1"/>
    <col min="1828" max="1828" width="16.42578125" style="2" customWidth="1"/>
    <col min="1829" max="1829" width="18.140625" style="2" customWidth="1"/>
    <col min="1830" max="1830" width="26.7109375" style="2" customWidth="1"/>
    <col min="1831" max="1832" width="11.42578125" style="2" customWidth="1"/>
    <col min="1833" max="1833" width="14.28515625" style="2" customWidth="1"/>
    <col min="1834" max="1834" width="25" style="2" customWidth="1"/>
    <col min="1835" max="1836" width="11.42578125" style="2" customWidth="1"/>
    <col min="1837" max="1837" width="19.7109375" style="2" customWidth="1"/>
    <col min="1838" max="1838" width="11.42578125" style="2" customWidth="1"/>
    <col min="1839" max="1839" width="14.7109375" style="2" customWidth="1"/>
    <col min="1840" max="1846" width="11.42578125" style="2" customWidth="1"/>
    <col min="1847" max="1847" width="33.5703125" style="2" customWidth="1"/>
    <col min="1848" max="2081" width="11.42578125" style="2"/>
    <col min="2082" max="2082" width="15.7109375" style="2" customWidth="1"/>
    <col min="2083" max="2083" width="10.28515625" style="2" customWidth="1"/>
    <col min="2084" max="2084" width="16.42578125" style="2" customWidth="1"/>
    <col min="2085" max="2085" width="18.140625" style="2" customWidth="1"/>
    <col min="2086" max="2086" width="26.7109375" style="2" customWidth="1"/>
    <col min="2087" max="2088" width="11.42578125" style="2" customWidth="1"/>
    <col min="2089" max="2089" width="14.28515625" style="2" customWidth="1"/>
    <col min="2090" max="2090" width="25" style="2" customWidth="1"/>
    <col min="2091" max="2092" width="11.42578125" style="2" customWidth="1"/>
    <col min="2093" max="2093" width="19.7109375" style="2" customWidth="1"/>
    <col min="2094" max="2094" width="11.42578125" style="2" customWidth="1"/>
    <col min="2095" max="2095" width="14.7109375" style="2" customWidth="1"/>
    <col min="2096" max="2102" width="11.42578125" style="2" customWidth="1"/>
    <col min="2103" max="2103" width="33.5703125" style="2" customWidth="1"/>
    <col min="2104" max="2337" width="11.42578125" style="2"/>
    <col min="2338" max="2338" width="15.7109375" style="2" customWidth="1"/>
    <col min="2339" max="2339" width="10.28515625" style="2" customWidth="1"/>
    <col min="2340" max="2340" width="16.42578125" style="2" customWidth="1"/>
    <col min="2341" max="2341" width="18.140625" style="2" customWidth="1"/>
    <col min="2342" max="2342" width="26.7109375" style="2" customWidth="1"/>
    <col min="2343" max="2344" width="11.42578125" style="2" customWidth="1"/>
    <col min="2345" max="2345" width="14.28515625" style="2" customWidth="1"/>
    <col min="2346" max="2346" width="25" style="2" customWidth="1"/>
    <col min="2347" max="2348" width="11.42578125" style="2" customWidth="1"/>
    <col min="2349" max="2349" width="19.7109375" style="2" customWidth="1"/>
    <col min="2350" max="2350" width="11.42578125" style="2" customWidth="1"/>
    <col min="2351" max="2351" width="14.7109375" style="2" customWidth="1"/>
    <col min="2352" max="2358" width="11.42578125" style="2" customWidth="1"/>
    <col min="2359" max="2359" width="33.5703125" style="2" customWidth="1"/>
    <col min="2360" max="2593" width="11.42578125" style="2"/>
    <col min="2594" max="2594" width="15.7109375" style="2" customWidth="1"/>
    <col min="2595" max="2595" width="10.28515625" style="2" customWidth="1"/>
    <col min="2596" max="2596" width="16.42578125" style="2" customWidth="1"/>
    <col min="2597" max="2597" width="18.140625" style="2" customWidth="1"/>
    <col min="2598" max="2598" width="26.7109375" style="2" customWidth="1"/>
    <col min="2599" max="2600" width="11.42578125" style="2" customWidth="1"/>
    <col min="2601" max="2601" width="14.28515625" style="2" customWidth="1"/>
    <col min="2602" max="2602" width="25" style="2" customWidth="1"/>
    <col min="2603" max="2604" width="11.42578125" style="2" customWidth="1"/>
    <col min="2605" max="2605" width="19.7109375" style="2" customWidth="1"/>
    <col min="2606" max="2606" width="11.42578125" style="2" customWidth="1"/>
    <col min="2607" max="2607" width="14.7109375" style="2" customWidth="1"/>
    <col min="2608" max="2614" width="11.42578125" style="2" customWidth="1"/>
    <col min="2615" max="2615" width="33.5703125" style="2" customWidth="1"/>
    <col min="2616" max="2849" width="11.42578125" style="2"/>
    <col min="2850" max="2850" width="15.7109375" style="2" customWidth="1"/>
    <col min="2851" max="2851" width="10.28515625" style="2" customWidth="1"/>
    <col min="2852" max="2852" width="16.42578125" style="2" customWidth="1"/>
    <col min="2853" max="2853" width="18.140625" style="2" customWidth="1"/>
    <col min="2854" max="2854" width="26.7109375" style="2" customWidth="1"/>
    <col min="2855" max="2856" width="11.42578125" style="2" customWidth="1"/>
    <col min="2857" max="2857" width="14.28515625" style="2" customWidth="1"/>
    <col min="2858" max="2858" width="25" style="2" customWidth="1"/>
    <col min="2859" max="2860" width="11.42578125" style="2" customWidth="1"/>
    <col min="2861" max="2861" width="19.7109375" style="2" customWidth="1"/>
    <col min="2862" max="2862" width="11.42578125" style="2" customWidth="1"/>
    <col min="2863" max="2863" width="14.7109375" style="2" customWidth="1"/>
    <col min="2864" max="2870" width="11.42578125" style="2" customWidth="1"/>
    <col min="2871" max="2871" width="33.5703125" style="2" customWidth="1"/>
    <col min="2872" max="3105" width="11.42578125" style="2"/>
    <col min="3106" max="3106" width="15.7109375" style="2" customWidth="1"/>
    <col min="3107" max="3107" width="10.28515625" style="2" customWidth="1"/>
    <col min="3108" max="3108" width="16.42578125" style="2" customWidth="1"/>
    <col min="3109" max="3109" width="18.140625" style="2" customWidth="1"/>
    <col min="3110" max="3110" width="26.7109375" style="2" customWidth="1"/>
    <col min="3111" max="3112" width="11.42578125" style="2" customWidth="1"/>
    <col min="3113" max="3113" width="14.28515625" style="2" customWidth="1"/>
    <col min="3114" max="3114" width="25" style="2" customWidth="1"/>
    <col min="3115" max="3116" width="11.42578125" style="2" customWidth="1"/>
    <col min="3117" max="3117" width="19.7109375" style="2" customWidth="1"/>
    <col min="3118" max="3118" width="11.42578125" style="2" customWidth="1"/>
    <col min="3119" max="3119" width="14.7109375" style="2" customWidth="1"/>
    <col min="3120" max="3126" width="11.42578125" style="2" customWidth="1"/>
    <col min="3127" max="3127" width="33.5703125" style="2" customWidth="1"/>
    <col min="3128" max="3361" width="11.42578125" style="2"/>
    <col min="3362" max="3362" width="15.7109375" style="2" customWidth="1"/>
    <col min="3363" max="3363" width="10.28515625" style="2" customWidth="1"/>
    <col min="3364" max="3364" width="16.42578125" style="2" customWidth="1"/>
    <col min="3365" max="3365" width="18.140625" style="2" customWidth="1"/>
    <col min="3366" max="3366" width="26.7109375" style="2" customWidth="1"/>
    <col min="3367" max="3368" width="11.42578125" style="2" customWidth="1"/>
    <col min="3369" max="3369" width="14.28515625" style="2" customWidth="1"/>
    <col min="3370" max="3370" width="25" style="2" customWidth="1"/>
    <col min="3371" max="3372" width="11.42578125" style="2" customWidth="1"/>
    <col min="3373" max="3373" width="19.7109375" style="2" customWidth="1"/>
    <col min="3374" max="3374" width="11.42578125" style="2" customWidth="1"/>
    <col min="3375" max="3375" width="14.7109375" style="2" customWidth="1"/>
    <col min="3376" max="3382" width="11.42578125" style="2" customWidth="1"/>
    <col min="3383" max="3383" width="33.5703125" style="2" customWidth="1"/>
    <col min="3384" max="3617" width="11.42578125" style="2"/>
    <col min="3618" max="3618" width="15.7109375" style="2" customWidth="1"/>
    <col min="3619" max="3619" width="10.28515625" style="2" customWidth="1"/>
    <col min="3620" max="3620" width="16.42578125" style="2" customWidth="1"/>
    <col min="3621" max="3621" width="18.140625" style="2" customWidth="1"/>
    <col min="3622" max="3622" width="26.7109375" style="2" customWidth="1"/>
    <col min="3623" max="3624" width="11.42578125" style="2" customWidth="1"/>
    <col min="3625" max="3625" width="14.28515625" style="2" customWidth="1"/>
    <col min="3626" max="3626" width="25" style="2" customWidth="1"/>
    <col min="3627" max="3628" width="11.42578125" style="2" customWidth="1"/>
    <col min="3629" max="3629" width="19.7109375" style="2" customWidth="1"/>
    <col min="3630" max="3630" width="11.42578125" style="2" customWidth="1"/>
    <col min="3631" max="3631" width="14.7109375" style="2" customWidth="1"/>
    <col min="3632" max="3638" width="11.42578125" style="2" customWidth="1"/>
    <col min="3639" max="3639" width="33.5703125" style="2" customWidth="1"/>
    <col min="3640" max="3873" width="11.42578125" style="2"/>
    <col min="3874" max="3874" width="15.7109375" style="2" customWidth="1"/>
    <col min="3875" max="3875" width="10.28515625" style="2" customWidth="1"/>
    <col min="3876" max="3876" width="16.42578125" style="2" customWidth="1"/>
    <col min="3877" max="3877" width="18.140625" style="2" customWidth="1"/>
    <col min="3878" max="3878" width="26.7109375" style="2" customWidth="1"/>
    <col min="3879" max="3880" width="11.42578125" style="2" customWidth="1"/>
    <col min="3881" max="3881" width="14.28515625" style="2" customWidth="1"/>
    <col min="3882" max="3882" width="25" style="2" customWidth="1"/>
    <col min="3883" max="3884" width="11.42578125" style="2" customWidth="1"/>
    <col min="3885" max="3885" width="19.7109375" style="2" customWidth="1"/>
    <col min="3886" max="3886" width="11.42578125" style="2" customWidth="1"/>
    <col min="3887" max="3887" width="14.7109375" style="2" customWidth="1"/>
    <col min="3888" max="3894" width="11.42578125" style="2" customWidth="1"/>
    <col min="3895" max="3895" width="33.5703125" style="2" customWidth="1"/>
    <col min="3896" max="4129" width="11.42578125" style="2"/>
    <col min="4130" max="4130" width="15.7109375" style="2" customWidth="1"/>
    <col min="4131" max="4131" width="10.28515625" style="2" customWidth="1"/>
    <col min="4132" max="4132" width="16.42578125" style="2" customWidth="1"/>
    <col min="4133" max="4133" width="18.140625" style="2" customWidth="1"/>
    <col min="4134" max="4134" width="26.7109375" style="2" customWidth="1"/>
    <col min="4135" max="4136" width="11.42578125" style="2" customWidth="1"/>
    <col min="4137" max="4137" width="14.28515625" style="2" customWidth="1"/>
    <col min="4138" max="4138" width="25" style="2" customWidth="1"/>
    <col min="4139" max="4140" width="11.42578125" style="2" customWidth="1"/>
    <col min="4141" max="4141" width="19.7109375" style="2" customWidth="1"/>
    <col min="4142" max="4142" width="11.42578125" style="2" customWidth="1"/>
    <col min="4143" max="4143" width="14.7109375" style="2" customWidth="1"/>
    <col min="4144" max="4150" width="11.42578125" style="2" customWidth="1"/>
    <col min="4151" max="4151" width="33.5703125" style="2" customWidth="1"/>
    <col min="4152" max="4385" width="11.42578125" style="2"/>
    <col min="4386" max="4386" width="15.7109375" style="2" customWidth="1"/>
    <col min="4387" max="4387" width="10.28515625" style="2" customWidth="1"/>
    <col min="4388" max="4388" width="16.42578125" style="2" customWidth="1"/>
    <col min="4389" max="4389" width="18.140625" style="2" customWidth="1"/>
    <col min="4390" max="4390" width="26.7109375" style="2" customWidth="1"/>
    <col min="4391" max="4392" width="11.42578125" style="2" customWidth="1"/>
    <col min="4393" max="4393" width="14.28515625" style="2" customWidth="1"/>
    <col min="4394" max="4394" width="25" style="2" customWidth="1"/>
    <col min="4395" max="4396" width="11.42578125" style="2" customWidth="1"/>
    <col min="4397" max="4397" width="19.7109375" style="2" customWidth="1"/>
    <col min="4398" max="4398" width="11.42578125" style="2" customWidth="1"/>
    <col min="4399" max="4399" width="14.7109375" style="2" customWidth="1"/>
    <col min="4400" max="4406" width="11.42578125" style="2" customWidth="1"/>
    <col min="4407" max="4407" width="33.5703125" style="2" customWidth="1"/>
    <col min="4408" max="4641" width="11.42578125" style="2"/>
    <col min="4642" max="4642" width="15.7109375" style="2" customWidth="1"/>
    <col min="4643" max="4643" width="10.28515625" style="2" customWidth="1"/>
    <col min="4644" max="4644" width="16.42578125" style="2" customWidth="1"/>
    <col min="4645" max="4645" width="18.140625" style="2" customWidth="1"/>
    <col min="4646" max="4646" width="26.7109375" style="2" customWidth="1"/>
    <col min="4647" max="4648" width="11.42578125" style="2" customWidth="1"/>
    <col min="4649" max="4649" width="14.28515625" style="2" customWidth="1"/>
    <col min="4650" max="4650" width="25" style="2" customWidth="1"/>
    <col min="4651" max="4652" width="11.42578125" style="2" customWidth="1"/>
    <col min="4653" max="4653" width="19.7109375" style="2" customWidth="1"/>
    <col min="4654" max="4654" width="11.42578125" style="2" customWidth="1"/>
    <col min="4655" max="4655" width="14.7109375" style="2" customWidth="1"/>
    <col min="4656" max="4662" width="11.42578125" style="2" customWidth="1"/>
    <col min="4663" max="4663" width="33.5703125" style="2" customWidth="1"/>
    <col min="4664" max="4897" width="11.42578125" style="2"/>
    <col min="4898" max="4898" width="15.7109375" style="2" customWidth="1"/>
    <col min="4899" max="4899" width="10.28515625" style="2" customWidth="1"/>
    <col min="4900" max="4900" width="16.42578125" style="2" customWidth="1"/>
    <col min="4901" max="4901" width="18.140625" style="2" customWidth="1"/>
    <col min="4902" max="4902" width="26.7109375" style="2" customWidth="1"/>
    <col min="4903" max="4904" width="11.42578125" style="2" customWidth="1"/>
    <col min="4905" max="4905" width="14.28515625" style="2" customWidth="1"/>
    <col min="4906" max="4906" width="25" style="2" customWidth="1"/>
    <col min="4907" max="4908" width="11.42578125" style="2" customWidth="1"/>
    <col min="4909" max="4909" width="19.7109375" style="2" customWidth="1"/>
    <col min="4910" max="4910" width="11.42578125" style="2" customWidth="1"/>
    <col min="4911" max="4911" width="14.7109375" style="2" customWidth="1"/>
    <col min="4912" max="4918" width="11.42578125" style="2" customWidth="1"/>
    <col min="4919" max="4919" width="33.5703125" style="2" customWidth="1"/>
    <col min="4920" max="5153" width="11.42578125" style="2"/>
    <col min="5154" max="5154" width="15.7109375" style="2" customWidth="1"/>
    <col min="5155" max="5155" width="10.28515625" style="2" customWidth="1"/>
    <col min="5156" max="5156" width="16.42578125" style="2" customWidth="1"/>
    <col min="5157" max="5157" width="18.140625" style="2" customWidth="1"/>
    <col min="5158" max="5158" width="26.7109375" style="2" customWidth="1"/>
    <col min="5159" max="5160" width="11.42578125" style="2" customWidth="1"/>
    <col min="5161" max="5161" width="14.28515625" style="2" customWidth="1"/>
    <col min="5162" max="5162" width="25" style="2" customWidth="1"/>
    <col min="5163" max="5164" width="11.42578125" style="2" customWidth="1"/>
    <col min="5165" max="5165" width="19.7109375" style="2" customWidth="1"/>
    <col min="5166" max="5166" width="11.42578125" style="2" customWidth="1"/>
    <col min="5167" max="5167" width="14.7109375" style="2" customWidth="1"/>
    <col min="5168" max="5174" width="11.42578125" style="2" customWidth="1"/>
    <col min="5175" max="5175" width="33.5703125" style="2" customWidth="1"/>
    <col min="5176" max="5409" width="11.42578125" style="2"/>
    <col min="5410" max="5410" width="15.7109375" style="2" customWidth="1"/>
    <col min="5411" max="5411" width="10.28515625" style="2" customWidth="1"/>
    <col min="5412" max="5412" width="16.42578125" style="2" customWidth="1"/>
    <col min="5413" max="5413" width="18.140625" style="2" customWidth="1"/>
    <col min="5414" max="5414" width="26.7109375" style="2" customWidth="1"/>
    <col min="5415" max="5416" width="11.42578125" style="2" customWidth="1"/>
    <col min="5417" max="5417" width="14.28515625" style="2" customWidth="1"/>
    <col min="5418" max="5418" width="25" style="2" customWidth="1"/>
    <col min="5419" max="5420" width="11.42578125" style="2" customWidth="1"/>
    <col min="5421" max="5421" width="19.7109375" style="2" customWidth="1"/>
    <col min="5422" max="5422" width="11.42578125" style="2" customWidth="1"/>
    <col min="5423" max="5423" width="14.7109375" style="2" customWidth="1"/>
    <col min="5424" max="5430" width="11.42578125" style="2" customWidth="1"/>
    <col min="5431" max="5431" width="33.5703125" style="2" customWidth="1"/>
    <col min="5432" max="5665" width="11.42578125" style="2"/>
    <col min="5666" max="5666" width="15.7109375" style="2" customWidth="1"/>
    <col min="5667" max="5667" width="10.28515625" style="2" customWidth="1"/>
    <col min="5668" max="5668" width="16.42578125" style="2" customWidth="1"/>
    <col min="5669" max="5669" width="18.140625" style="2" customWidth="1"/>
    <col min="5670" max="5670" width="26.7109375" style="2" customWidth="1"/>
    <col min="5671" max="5672" width="11.42578125" style="2" customWidth="1"/>
    <col min="5673" max="5673" width="14.28515625" style="2" customWidth="1"/>
    <col min="5674" max="5674" width="25" style="2" customWidth="1"/>
    <col min="5675" max="5676" width="11.42578125" style="2" customWidth="1"/>
    <col min="5677" max="5677" width="19.7109375" style="2" customWidth="1"/>
    <col min="5678" max="5678" width="11.42578125" style="2" customWidth="1"/>
    <col min="5679" max="5679" width="14.7109375" style="2" customWidth="1"/>
    <col min="5680" max="5686" width="11.42578125" style="2" customWidth="1"/>
    <col min="5687" max="5687" width="33.5703125" style="2" customWidth="1"/>
    <col min="5688" max="5921" width="11.42578125" style="2"/>
    <col min="5922" max="5922" width="15.7109375" style="2" customWidth="1"/>
    <col min="5923" max="5923" width="10.28515625" style="2" customWidth="1"/>
    <col min="5924" max="5924" width="16.42578125" style="2" customWidth="1"/>
    <col min="5925" max="5925" width="18.140625" style="2" customWidth="1"/>
    <col min="5926" max="5926" width="26.7109375" style="2" customWidth="1"/>
    <col min="5927" max="5928" width="11.42578125" style="2" customWidth="1"/>
    <col min="5929" max="5929" width="14.28515625" style="2" customWidth="1"/>
    <col min="5930" max="5930" width="25" style="2" customWidth="1"/>
    <col min="5931" max="5932" width="11.42578125" style="2" customWidth="1"/>
    <col min="5933" max="5933" width="19.7109375" style="2" customWidth="1"/>
    <col min="5934" max="5934" width="11.42578125" style="2" customWidth="1"/>
    <col min="5935" max="5935" width="14.7109375" style="2" customWidth="1"/>
    <col min="5936" max="5942" width="11.42578125" style="2" customWidth="1"/>
    <col min="5943" max="5943" width="33.5703125" style="2" customWidth="1"/>
    <col min="5944" max="6177" width="11.42578125" style="2"/>
    <col min="6178" max="6178" width="15.7109375" style="2" customWidth="1"/>
    <col min="6179" max="6179" width="10.28515625" style="2" customWidth="1"/>
    <col min="6180" max="6180" width="16.42578125" style="2" customWidth="1"/>
    <col min="6181" max="6181" width="18.140625" style="2" customWidth="1"/>
    <col min="6182" max="6182" width="26.7109375" style="2" customWidth="1"/>
    <col min="6183" max="6184" width="11.42578125" style="2" customWidth="1"/>
    <col min="6185" max="6185" width="14.28515625" style="2" customWidth="1"/>
    <col min="6186" max="6186" width="25" style="2" customWidth="1"/>
    <col min="6187" max="6188" width="11.42578125" style="2" customWidth="1"/>
    <col min="6189" max="6189" width="19.7109375" style="2" customWidth="1"/>
    <col min="6190" max="6190" width="11.42578125" style="2" customWidth="1"/>
    <col min="6191" max="6191" width="14.7109375" style="2" customWidth="1"/>
    <col min="6192" max="6198" width="11.42578125" style="2" customWidth="1"/>
    <col min="6199" max="6199" width="33.5703125" style="2" customWidth="1"/>
    <col min="6200" max="6433" width="11.42578125" style="2"/>
    <col min="6434" max="6434" width="15.7109375" style="2" customWidth="1"/>
    <col min="6435" max="6435" width="10.28515625" style="2" customWidth="1"/>
    <col min="6436" max="6436" width="16.42578125" style="2" customWidth="1"/>
    <col min="6437" max="6437" width="18.140625" style="2" customWidth="1"/>
    <col min="6438" max="6438" width="26.7109375" style="2" customWidth="1"/>
    <col min="6439" max="6440" width="11.42578125" style="2" customWidth="1"/>
    <col min="6441" max="6441" width="14.28515625" style="2" customWidth="1"/>
    <col min="6442" max="6442" width="25" style="2" customWidth="1"/>
    <col min="6443" max="6444" width="11.42578125" style="2" customWidth="1"/>
    <col min="6445" max="6445" width="19.7109375" style="2" customWidth="1"/>
    <col min="6446" max="6446" width="11.42578125" style="2" customWidth="1"/>
    <col min="6447" max="6447" width="14.7109375" style="2" customWidth="1"/>
    <col min="6448" max="6454" width="11.42578125" style="2" customWidth="1"/>
    <col min="6455" max="6455" width="33.5703125" style="2" customWidth="1"/>
    <col min="6456" max="6689" width="11.42578125" style="2"/>
    <col min="6690" max="6690" width="15.7109375" style="2" customWidth="1"/>
    <col min="6691" max="6691" width="10.28515625" style="2" customWidth="1"/>
    <col min="6692" max="6692" width="16.42578125" style="2" customWidth="1"/>
    <col min="6693" max="6693" width="18.140625" style="2" customWidth="1"/>
    <col min="6694" max="6694" width="26.7109375" style="2" customWidth="1"/>
    <col min="6695" max="6696" width="11.42578125" style="2" customWidth="1"/>
    <col min="6697" max="6697" width="14.28515625" style="2" customWidth="1"/>
    <col min="6698" max="6698" width="25" style="2" customWidth="1"/>
    <col min="6699" max="6700" width="11.42578125" style="2" customWidth="1"/>
    <col min="6701" max="6701" width="19.7109375" style="2" customWidth="1"/>
    <col min="6702" max="6702" width="11.42578125" style="2" customWidth="1"/>
    <col min="6703" max="6703" width="14.7109375" style="2" customWidth="1"/>
    <col min="6704" max="6710" width="11.42578125" style="2" customWidth="1"/>
    <col min="6711" max="6711" width="33.5703125" style="2" customWidth="1"/>
    <col min="6712" max="6945" width="11.42578125" style="2"/>
    <col min="6946" max="6946" width="15.7109375" style="2" customWidth="1"/>
    <col min="6947" max="6947" width="10.28515625" style="2" customWidth="1"/>
    <col min="6948" max="6948" width="16.42578125" style="2" customWidth="1"/>
    <col min="6949" max="6949" width="18.140625" style="2" customWidth="1"/>
    <col min="6950" max="6950" width="26.7109375" style="2" customWidth="1"/>
    <col min="6951" max="6952" width="11.42578125" style="2" customWidth="1"/>
    <col min="6953" max="6953" width="14.28515625" style="2" customWidth="1"/>
    <col min="6954" max="6954" width="25" style="2" customWidth="1"/>
    <col min="6955" max="6956" width="11.42578125" style="2" customWidth="1"/>
    <col min="6957" max="6957" width="19.7109375" style="2" customWidth="1"/>
    <col min="6958" max="6958" width="11.42578125" style="2" customWidth="1"/>
    <col min="6959" max="6959" width="14.7109375" style="2" customWidth="1"/>
    <col min="6960" max="6966" width="11.42578125" style="2" customWidth="1"/>
    <col min="6967" max="6967" width="33.5703125" style="2" customWidth="1"/>
    <col min="6968" max="7201" width="11.42578125" style="2"/>
    <col min="7202" max="7202" width="15.7109375" style="2" customWidth="1"/>
    <col min="7203" max="7203" width="10.28515625" style="2" customWidth="1"/>
    <col min="7204" max="7204" width="16.42578125" style="2" customWidth="1"/>
    <col min="7205" max="7205" width="18.140625" style="2" customWidth="1"/>
    <col min="7206" max="7206" width="26.7109375" style="2" customWidth="1"/>
    <col min="7207" max="7208" width="11.42578125" style="2" customWidth="1"/>
    <col min="7209" max="7209" width="14.28515625" style="2" customWidth="1"/>
    <col min="7210" max="7210" width="25" style="2" customWidth="1"/>
    <col min="7211" max="7212" width="11.42578125" style="2" customWidth="1"/>
    <col min="7213" max="7213" width="19.7109375" style="2" customWidth="1"/>
    <col min="7214" max="7214" width="11.42578125" style="2" customWidth="1"/>
    <col min="7215" max="7215" width="14.7109375" style="2" customWidth="1"/>
    <col min="7216" max="7222" width="11.42578125" style="2" customWidth="1"/>
    <col min="7223" max="7223" width="33.5703125" style="2" customWidth="1"/>
    <col min="7224" max="7457" width="11.42578125" style="2"/>
    <col min="7458" max="7458" width="15.7109375" style="2" customWidth="1"/>
    <col min="7459" max="7459" width="10.28515625" style="2" customWidth="1"/>
    <col min="7460" max="7460" width="16.42578125" style="2" customWidth="1"/>
    <col min="7461" max="7461" width="18.140625" style="2" customWidth="1"/>
    <col min="7462" max="7462" width="26.7109375" style="2" customWidth="1"/>
    <col min="7463" max="7464" width="11.42578125" style="2" customWidth="1"/>
    <col min="7465" max="7465" width="14.28515625" style="2" customWidth="1"/>
    <col min="7466" max="7466" width="25" style="2" customWidth="1"/>
    <col min="7467" max="7468" width="11.42578125" style="2" customWidth="1"/>
    <col min="7469" max="7469" width="19.7109375" style="2" customWidth="1"/>
    <col min="7470" max="7470" width="11.42578125" style="2" customWidth="1"/>
    <col min="7471" max="7471" width="14.7109375" style="2" customWidth="1"/>
    <col min="7472" max="7478" width="11.42578125" style="2" customWidth="1"/>
    <col min="7479" max="7479" width="33.5703125" style="2" customWidth="1"/>
    <col min="7480" max="7713" width="11.42578125" style="2"/>
    <col min="7714" max="7714" width="15.7109375" style="2" customWidth="1"/>
    <col min="7715" max="7715" width="10.28515625" style="2" customWidth="1"/>
    <col min="7716" max="7716" width="16.42578125" style="2" customWidth="1"/>
    <col min="7717" max="7717" width="18.140625" style="2" customWidth="1"/>
    <col min="7718" max="7718" width="26.7109375" style="2" customWidth="1"/>
    <col min="7719" max="7720" width="11.42578125" style="2" customWidth="1"/>
    <col min="7721" max="7721" width="14.28515625" style="2" customWidth="1"/>
    <col min="7722" max="7722" width="25" style="2" customWidth="1"/>
    <col min="7723" max="7724" width="11.42578125" style="2" customWidth="1"/>
    <col min="7725" max="7725" width="19.7109375" style="2" customWidth="1"/>
    <col min="7726" max="7726" width="11.42578125" style="2" customWidth="1"/>
    <col min="7727" max="7727" width="14.7109375" style="2" customWidth="1"/>
    <col min="7728" max="7734" width="11.42578125" style="2" customWidth="1"/>
    <col min="7735" max="7735" width="33.5703125" style="2" customWidth="1"/>
    <col min="7736" max="7969" width="11.42578125" style="2"/>
    <col min="7970" max="7970" width="15.7109375" style="2" customWidth="1"/>
    <col min="7971" max="7971" width="10.28515625" style="2" customWidth="1"/>
    <col min="7972" max="7972" width="16.42578125" style="2" customWidth="1"/>
    <col min="7973" max="7973" width="18.140625" style="2" customWidth="1"/>
    <col min="7974" max="7974" width="26.7109375" style="2" customWidth="1"/>
    <col min="7975" max="7976" width="11.42578125" style="2" customWidth="1"/>
    <col min="7977" max="7977" width="14.28515625" style="2" customWidth="1"/>
    <col min="7978" max="7978" width="25" style="2" customWidth="1"/>
    <col min="7979" max="7980" width="11.42578125" style="2" customWidth="1"/>
    <col min="7981" max="7981" width="19.7109375" style="2" customWidth="1"/>
    <col min="7982" max="7982" width="11.42578125" style="2" customWidth="1"/>
    <col min="7983" max="7983" width="14.7109375" style="2" customWidth="1"/>
    <col min="7984" max="7990" width="11.42578125" style="2" customWidth="1"/>
    <col min="7991" max="7991" width="33.5703125" style="2" customWidth="1"/>
    <col min="7992" max="8225" width="11.42578125" style="2"/>
    <col min="8226" max="8226" width="15.7109375" style="2" customWidth="1"/>
    <col min="8227" max="8227" width="10.28515625" style="2" customWidth="1"/>
    <col min="8228" max="8228" width="16.42578125" style="2" customWidth="1"/>
    <col min="8229" max="8229" width="18.140625" style="2" customWidth="1"/>
    <col min="8230" max="8230" width="26.7109375" style="2" customWidth="1"/>
    <col min="8231" max="8232" width="11.42578125" style="2" customWidth="1"/>
    <col min="8233" max="8233" width="14.28515625" style="2" customWidth="1"/>
    <col min="8234" max="8234" width="25" style="2" customWidth="1"/>
    <col min="8235" max="8236" width="11.42578125" style="2" customWidth="1"/>
    <col min="8237" max="8237" width="19.7109375" style="2" customWidth="1"/>
    <col min="8238" max="8238" width="11.42578125" style="2" customWidth="1"/>
    <col min="8239" max="8239" width="14.7109375" style="2" customWidth="1"/>
    <col min="8240" max="8246" width="11.42578125" style="2" customWidth="1"/>
    <col min="8247" max="8247" width="33.5703125" style="2" customWidth="1"/>
    <col min="8248" max="8481" width="11.42578125" style="2"/>
    <col min="8482" max="8482" width="15.7109375" style="2" customWidth="1"/>
    <col min="8483" max="8483" width="10.28515625" style="2" customWidth="1"/>
    <col min="8484" max="8484" width="16.42578125" style="2" customWidth="1"/>
    <col min="8485" max="8485" width="18.140625" style="2" customWidth="1"/>
    <col min="8486" max="8486" width="26.7109375" style="2" customWidth="1"/>
    <col min="8487" max="8488" width="11.42578125" style="2" customWidth="1"/>
    <col min="8489" max="8489" width="14.28515625" style="2" customWidth="1"/>
    <col min="8490" max="8490" width="25" style="2" customWidth="1"/>
    <col min="8491" max="8492" width="11.42578125" style="2" customWidth="1"/>
    <col min="8493" max="8493" width="19.7109375" style="2" customWidth="1"/>
    <col min="8494" max="8494" width="11.42578125" style="2" customWidth="1"/>
    <col min="8495" max="8495" width="14.7109375" style="2" customWidth="1"/>
    <col min="8496" max="8502" width="11.42578125" style="2" customWidth="1"/>
    <col min="8503" max="8503" width="33.5703125" style="2" customWidth="1"/>
    <col min="8504" max="8737" width="11.42578125" style="2"/>
    <col min="8738" max="8738" width="15.7109375" style="2" customWidth="1"/>
    <col min="8739" max="8739" width="10.28515625" style="2" customWidth="1"/>
    <col min="8740" max="8740" width="16.42578125" style="2" customWidth="1"/>
    <col min="8741" max="8741" width="18.140625" style="2" customWidth="1"/>
    <col min="8742" max="8742" width="26.7109375" style="2" customWidth="1"/>
    <col min="8743" max="8744" width="11.42578125" style="2" customWidth="1"/>
    <col min="8745" max="8745" width="14.28515625" style="2" customWidth="1"/>
    <col min="8746" max="8746" width="25" style="2" customWidth="1"/>
    <col min="8747" max="8748" width="11.42578125" style="2" customWidth="1"/>
    <col min="8749" max="8749" width="19.7109375" style="2" customWidth="1"/>
    <col min="8750" max="8750" width="11.42578125" style="2" customWidth="1"/>
    <col min="8751" max="8751" width="14.7109375" style="2" customWidth="1"/>
    <col min="8752" max="8758" width="11.42578125" style="2" customWidth="1"/>
    <col min="8759" max="8759" width="33.5703125" style="2" customWidth="1"/>
    <col min="8760" max="8993" width="11.42578125" style="2"/>
    <col min="8994" max="8994" width="15.7109375" style="2" customWidth="1"/>
    <col min="8995" max="8995" width="10.28515625" style="2" customWidth="1"/>
    <col min="8996" max="8996" width="16.42578125" style="2" customWidth="1"/>
    <col min="8997" max="8997" width="18.140625" style="2" customWidth="1"/>
    <col min="8998" max="8998" width="26.7109375" style="2" customWidth="1"/>
    <col min="8999" max="9000" width="11.42578125" style="2" customWidth="1"/>
    <col min="9001" max="9001" width="14.28515625" style="2" customWidth="1"/>
    <col min="9002" max="9002" width="25" style="2" customWidth="1"/>
    <col min="9003" max="9004" width="11.42578125" style="2" customWidth="1"/>
    <col min="9005" max="9005" width="19.7109375" style="2" customWidth="1"/>
    <col min="9006" max="9006" width="11.42578125" style="2" customWidth="1"/>
    <col min="9007" max="9007" width="14.7109375" style="2" customWidth="1"/>
    <col min="9008" max="9014" width="11.42578125" style="2" customWidth="1"/>
    <col min="9015" max="9015" width="33.5703125" style="2" customWidth="1"/>
    <col min="9016" max="9249" width="11.42578125" style="2"/>
    <col min="9250" max="9250" width="15.7109375" style="2" customWidth="1"/>
    <col min="9251" max="9251" width="10.28515625" style="2" customWidth="1"/>
    <col min="9252" max="9252" width="16.42578125" style="2" customWidth="1"/>
    <col min="9253" max="9253" width="18.140625" style="2" customWidth="1"/>
    <col min="9254" max="9254" width="26.7109375" style="2" customWidth="1"/>
    <col min="9255" max="9256" width="11.42578125" style="2" customWidth="1"/>
    <col min="9257" max="9257" width="14.28515625" style="2" customWidth="1"/>
    <col min="9258" max="9258" width="25" style="2" customWidth="1"/>
    <col min="9259" max="9260" width="11.42578125" style="2" customWidth="1"/>
    <col min="9261" max="9261" width="19.7109375" style="2" customWidth="1"/>
    <col min="9262" max="9262" width="11.42578125" style="2" customWidth="1"/>
    <col min="9263" max="9263" width="14.7109375" style="2" customWidth="1"/>
    <col min="9264" max="9270" width="11.42578125" style="2" customWidth="1"/>
    <col min="9271" max="9271" width="33.5703125" style="2" customWidth="1"/>
    <col min="9272" max="9505" width="11.42578125" style="2"/>
    <col min="9506" max="9506" width="15.7109375" style="2" customWidth="1"/>
    <col min="9507" max="9507" width="10.28515625" style="2" customWidth="1"/>
    <col min="9508" max="9508" width="16.42578125" style="2" customWidth="1"/>
    <col min="9509" max="9509" width="18.140625" style="2" customWidth="1"/>
    <col min="9510" max="9510" width="26.7109375" style="2" customWidth="1"/>
    <col min="9511" max="9512" width="11.42578125" style="2" customWidth="1"/>
    <col min="9513" max="9513" width="14.28515625" style="2" customWidth="1"/>
    <col min="9514" max="9514" width="25" style="2" customWidth="1"/>
    <col min="9515" max="9516" width="11.42578125" style="2" customWidth="1"/>
    <col min="9517" max="9517" width="19.7109375" style="2" customWidth="1"/>
    <col min="9518" max="9518" width="11.42578125" style="2" customWidth="1"/>
    <col min="9519" max="9519" width="14.7109375" style="2" customWidth="1"/>
    <col min="9520" max="9526" width="11.42578125" style="2" customWidth="1"/>
    <col min="9527" max="9527" width="33.5703125" style="2" customWidth="1"/>
    <col min="9528" max="9761" width="11.42578125" style="2"/>
    <col min="9762" max="9762" width="15.7109375" style="2" customWidth="1"/>
    <col min="9763" max="9763" width="10.28515625" style="2" customWidth="1"/>
    <col min="9764" max="9764" width="16.42578125" style="2" customWidth="1"/>
    <col min="9765" max="9765" width="18.140625" style="2" customWidth="1"/>
    <col min="9766" max="9766" width="26.7109375" style="2" customWidth="1"/>
    <col min="9767" max="9768" width="11.42578125" style="2" customWidth="1"/>
    <col min="9769" max="9769" width="14.28515625" style="2" customWidth="1"/>
    <col min="9770" max="9770" width="25" style="2" customWidth="1"/>
    <col min="9771" max="9772" width="11.42578125" style="2" customWidth="1"/>
    <col min="9773" max="9773" width="19.7109375" style="2" customWidth="1"/>
    <col min="9774" max="9774" width="11.42578125" style="2" customWidth="1"/>
    <col min="9775" max="9775" width="14.7109375" style="2" customWidth="1"/>
    <col min="9776" max="9782" width="11.42578125" style="2" customWidth="1"/>
    <col min="9783" max="9783" width="33.5703125" style="2" customWidth="1"/>
    <col min="9784" max="10017" width="11.42578125" style="2"/>
    <col min="10018" max="10018" width="15.7109375" style="2" customWidth="1"/>
    <col min="10019" max="10019" width="10.28515625" style="2" customWidth="1"/>
    <col min="10020" max="10020" width="16.42578125" style="2" customWidth="1"/>
    <col min="10021" max="10021" width="18.140625" style="2" customWidth="1"/>
    <col min="10022" max="10022" width="26.7109375" style="2" customWidth="1"/>
    <col min="10023" max="10024" width="11.42578125" style="2" customWidth="1"/>
    <col min="10025" max="10025" width="14.28515625" style="2" customWidth="1"/>
    <col min="10026" max="10026" width="25" style="2" customWidth="1"/>
    <col min="10027" max="10028" width="11.42578125" style="2" customWidth="1"/>
    <col min="10029" max="10029" width="19.7109375" style="2" customWidth="1"/>
    <col min="10030" max="10030" width="11.42578125" style="2" customWidth="1"/>
    <col min="10031" max="10031" width="14.7109375" style="2" customWidth="1"/>
    <col min="10032" max="10038" width="11.42578125" style="2" customWidth="1"/>
    <col min="10039" max="10039" width="33.5703125" style="2" customWidth="1"/>
    <col min="10040" max="10273" width="11.42578125" style="2"/>
    <col min="10274" max="10274" width="15.7109375" style="2" customWidth="1"/>
    <col min="10275" max="10275" width="10.28515625" style="2" customWidth="1"/>
    <col min="10276" max="10276" width="16.42578125" style="2" customWidth="1"/>
    <col min="10277" max="10277" width="18.140625" style="2" customWidth="1"/>
    <col min="10278" max="10278" width="26.7109375" style="2" customWidth="1"/>
    <col min="10279" max="10280" width="11.42578125" style="2" customWidth="1"/>
    <col min="10281" max="10281" width="14.28515625" style="2" customWidth="1"/>
    <col min="10282" max="10282" width="25" style="2" customWidth="1"/>
    <col min="10283" max="10284" width="11.42578125" style="2" customWidth="1"/>
    <col min="10285" max="10285" width="19.7109375" style="2" customWidth="1"/>
    <col min="10286" max="10286" width="11.42578125" style="2" customWidth="1"/>
    <col min="10287" max="10287" width="14.7109375" style="2" customWidth="1"/>
    <col min="10288" max="10294" width="11.42578125" style="2" customWidth="1"/>
    <col min="10295" max="10295" width="33.5703125" style="2" customWidth="1"/>
    <col min="10296" max="10529" width="11.42578125" style="2"/>
    <col min="10530" max="10530" width="15.7109375" style="2" customWidth="1"/>
    <col min="10531" max="10531" width="10.28515625" style="2" customWidth="1"/>
    <col min="10532" max="10532" width="16.42578125" style="2" customWidth="1"/>
    <col min="10533" max="10533" width="18.140625" style="2" customWidth="1"/>
    <col min="10534" max="10534" width="26.7109375" style="2" customWidth="1"/>
    <col min="10535" max="10536" width="11.42578125" style="2" customWidth="1"/>
    <col min="10537" max="10537" width="14.28515625" style="2" customWidth="1"/>
    <col min="10538" max="10538" width="25" style="2" customWidth="1"/>
    <col min="10539" max="10540" width="11.42578125" style="2" customWidth="1"/>
    <col min="10541" max="10541" width="19.7109375" style="2" customWidth="1"/>
    <col min="10542" max="10542" width="11.42578125" style="2" customWidth="1"/>
    <col min="10543" max="10543" width="14.7109375" style="2" customWidth="1"/>
    <col min="10544" max="10550" width="11.42578125" style="2" customWidth="1"/>
    <col min="10551" max="10551" width="33.5703125" style="2" customWidth="1"/>
    <col min="10552" max="10785" width="11.42578125" style="2"/>
    <col min="10786" max="10786" width="15.7109375" style="2" customWidth="1"/>
    <col min="10787" max="10787" width="10.28515625" style="2" customWidth="1"/>
    <col min="10788" max="10788" width="16.42578125" style="2" customWidth="1"/>
    <col min="10789" max="10789" width="18.140625" style="2" customWidth="1"/>
    <col min="10790" max="10790" width="26.7109375" style="2" customWidth="1"/>
    <col min="10791" max="10792" width="11.42578125" style="2" customWidth="1"/>
    <col min="10793" max="10793" width="14.28515625" style="2" customWidth="1"/>
    <col min="10794" max="10794" width="25" style="2" customWidth="1"/>
    <col min="10795" max="10796" width="11.42578125" style="2" customWidth="1"/>
    <col min="10797" max="10797" width="19.7109375" style="2" customWidth="1"/>
    <col min="10798" max="10798" width="11.42578125" style="2" customWidth="1"/>
    <col min="10799" max="10799" width="14.7109375" style="2" customWidth="1"/>
    <col min="10800" max="10806" width="11.42578125" style="2" customWidth="1"/>
    <col min="10807" max="10807" width="33.5703125" style="2" customWidth="1"/>
    <col min="10808" max="11041" width="11.42578125" style="2"/>
    <col min="11042" max="11042" width="15.7109375" style="2" customWidth="1"/>
    <col min="11043" max="11043" width="10.28515625" style="2" customWidth="1"/>
    <col min="11044" max="11044" width="16.42578125" style="2" customWidth="1"/>
    <col min="11045" max="11045" width="18.140625" style="2" customWidth="1"/>
    <col min="11046" max="11046" width="26.7109375" style="2" customWidth="1"/>
    <col min="11047" max="11048" width="11.42578125" style="2" customWidth="1"/>
    <col min="11049" max="11049" width="14.28515625" style="2" customWidth="1"/>
    <col min="11050" max="11050" width="25" style="2" customWidth="1"/>
    <col min="11051" max="11052" width="11.42578125" style="2" customWidth="1"/>
    <col min="11053" max="11053" width="19.7109375" style="2" customWidth="1"/>
    <col min="11054" max="11054" width="11.42578125" style="2" customWidth="1"/>
    <col min="11055" max="11055" width="14.7109375" style="2" customWidth="1"/>
    <col min="11056" max="11062" width="11.42578125" style="2" customWidth="1"/>
    <col min="11063" max="11063" width="33.5703125" style="2" customWidth="1"/>
    <col min="11064" max="11297" width="11.42578125" style="2"/>
    <col min="11298" max="11298" width="15.7109375" style="2" customWidth="1"/>
    <col min="11299" max="11299" width="10.28515625" style="2" customWidth="1"/>
    <col min="11300" max="11300" width="16.42578125" style="2" customWidth="1"/>
    <col min="11301" max="11301" width="18.140625" style="2" customWidth="1"/>
    <col min="11302" max="11302" width="26.7109375" style="2" customWidth="1"/>
    <col min="11303" max="11304" width="11.42578125" style="2" customWidth="1"/>
    <col min="11305" max="11305" width="14.28515625" style="2" customWidth="1"/>
    <col min="11306" max="11306" width="25" style="2" customWidth="1"/>
    <col min="11307" max="11308" width="11.42578125" style="2" customWidth="1"/>
    <col min="11309" max="11309" width="19.7109375" style="2" customWidth="1"/>
    <col min="11310" max="11310" width="11.42578125" style="2" customWidth="1"/>
    <col min="11311" max="11311" width="14.7109375" style="2" customWidth="1"/>
    <col min="11312" max="11318" width="11.42578125" style="2" customWidth="1"/>
    <col min="11319" max="11319" width="33.5703125" style="2" customWidth="1"/>
    <col min="11320" max="11553" width="11.42578125" style="2"/>
    <col min="11554" max="11554" width="15.7109375" style="2" customWidth="1"/>
    <col min="11555" max="11555" width="10.28515625" style="2" customWidth="1"/>
    <col min="11556" max="11556" width="16.42578125" style="2" customWidth="1"/>
    <col min="11557" max="11557" width="18.140625" style="2" customWidth="1"/>
    <col min="11558" max="11558" width="26.7109375" style="2" customWidth="1"/>
    <col min="11559" max="11560" width="11.42578125" style="2" customWidth="1"/>
    <col min="11561" max="11561" width="14.28515625" style="2" customWidth="1"/>
    <col min="11562" max="11562" width="25" style="2" customWidth="1"/>
    <col min="11563" max="11564" width="11.42578125" style="2" customWidth="1"/>
    <col min="11565" max="11565" width="19.7109375" style="2" customWidth="1"/>
    <col min="11566" max="11566" width="11.42578125" style="2" customWidth="1"/>
    <col min="11567" max="11567" width="14.7109375" style="2" customWidth="1"/>
    <col min="11568" max="11574" width="11.42578125" style="2" customWidth="1"/>
    <col min="11575" max="11575" width="33.5703125" style="2" customWidth="1"/>
    <col min="11576" max="11809" width="11.42578125" style="2"/>
    <col min="11810" max="11810" width="15.7109375" style="2" customWidth="1"/>
    <col min="11811" max="11811" width="10.28515625" style="2" customWidth="1"/>
    <col min="11812" max="11812" width="16.42578125" style="2" customWidth="1"/>
    <col min="11813" max="11813" width="18.140625" style="2" customWidth="1"/>
    <col min="11814" max="11814" width="26.7109375" style="2" customWidth="1"/>
    <col min="11815" max="11816" width="11.42578125" style="2" customWidth="1"/>
    <col min="11817" max="11817" width="14.28515625" style="2" customWidth="1"/>
    <col min="11818" max="11818" width="25" style="2" customWidth="1"/>
    <col min="11819" max="11820" width="11.42578125" style="2" customWidth="1"/>
    <col min="11821" max="11821" width="19.7109375" style="2" customWidth="1"/>
    <col min="11822" max="11822" width="11.42578125" style="2" customWidth="1"/>
    <col min="11823" max="11823" width="14.7109375" style="2" customWidth="1"/>
    <col min="11824" max="11830" width="11.42578125" style="2" customWidth="1"/>
    <col min="11831" max="11831" width="33.5703125" style="2" customWidth="1"/>
    <col min="11832" max="12065" width="11.42578125" style="2"/>
    <col min="12066" max="12066" width="15.7109375" style="2" customWidth="1"/>
    <col min="12067" max="12067" width="10.28515625" style="2" customWidth="1"/>
    <col min="12068" max="12068" width="16.42578125" style="2" customWidth="1"/>
    <col min="12069" max="12069" width="18.140625" style="2" customWidth="1"/>
    <col min="12070" max="12070" width="26.7109375" style="2" customWidth="1"/>
    <col min="12071" max="12072" width="11.42578125" style="2" customWidth="1"/>
    <col min="12073" max="12073" width="14.28515625" style="2" customWidth="1"/>
    <col min="12074" max="12074" width="25" style="2" customWidth="1"/>
    <col min="12075" max="12076" width="11.42578125" style="2" customWidth="1"/>
    <col min="12077" max="12077" width="19.7109375" style="2" customWidth="1"/>
    <col min="12078" max="12078" width="11.42578125" style="2" customWidth="1"/>
    <col min="12079" max="12079" width="14.7109375" style="2" customWidth="1"/>
    <col min="12080" max="12086" width="11.42578125" style="2" customWidth="1"/>
    <col min="12087" max="12087" width="33.5703125" style="2" customWidth="1"/>
    <col min="12088" max="12321" width="11.42578125" style="2"/>
    <col min="12322" max="12322" width="15.7109375" style="2" customWidth="1"/>
    <col min="12323" max="12323" width="10.28515625" style="2" customWidth="1"/>
    <col min="12324" max="12324" width="16.42578125" style="2" customWidth="1"/>
    <col min="12325" max="12325" width="18.140625" style="2" customWidth="1"/>
    <col min="12326" max="12326" width="26.7109375" style="2" customWidth="1"/>
    <col min="12327" max="12328" width="11.42578125" style="2" customWidth="1"/>
    <col min="12329" max="12329" width="14.28515625" style="2" customWidth="1"/>
    <col min="12330" max="12330" width="25" style="2" customWidth="1"/>
    <col min="12331" max="12332" width="11.42578125" style="2" customWidth="1"/>
    <col min="12333" max="12333" width="19.7109375" style="2" customWidth="1"/>
    <col min="12334" max="12334" width="11.42578125" style="2" customWidth="1"/>
    <col min="12335" max="12335" width="14.7109375" style="2" customWidth="1"/>
    <col min="12336" max="12342" width="11.42578125" style="2" customWidth="1"/>
    <col min="12343" max="12343" width="33.5703125" style="2" customWidth="1"/>
    <col min="12344" max="12577" width="11.42578125" style="2"/>
    <col min="12578" max="12578" width="15.7109375" style="2" customWidth="1"/>
    <col min="12579" max="12579" width="10.28515625" style="2" customWidth="1"/>
    <col min="12580" max="12580" width="16.42578125" style="2" customWidth="1"/>
    <col min="12581" max="12581" width="18.140625" style="2" customWidth="1"/>
    <col min="12582" max="12582" width="26.7109375" style="2" customWidth="1"/>
    <col min="12583" max="12584" width="11.42578125" style="2" customWidth="1"/>
    <col min="12585" max="12585" width="14.28515625" style="2" customWidth="1"/>
    <col min="12586" max="12586" width="25" style="2" customWidth="1"/>
    <col min="12587" max="12588" width="11.42578125" style="2" customWidth="1"/>
    <col min="12589" max="12589" width="19.7109375" style="2" customWidth="1"/>
    <col min="12590" max="12590" width="11.42578125" style="2" customWidth="1"/>
    <col min="12591" max="12591" width="14.7109375" style="2" customWidth="1"/>
    <col min="12592" max="12598" width="11.42578125" style="2" customWidth="1"/>
    <col min="12599" max="12599" width="33.5703125" style="2" customWidth="1"/>
    <col min="12600" max="12833" width="11.42578125" style="2"/>
    <col min="12834" max="12834" width="15.7109375" style="2" customWidth="1"/>
    <col min="12835" max="12835" width="10.28515625" style="2" customWidth="1"/>
    <col min="12836" max="12836" width="16.42578125" style="2" customWidth="1"/>
    <col min="12837" max="12837" width="18.140625" style="2" customWidth="1"/>
    <col min="12838" max="12838" width="26.7109375" style="2" customWidth="1"/>
    <col min="12839" max="12840" width="11.42578125" style="2" customWidth="1"/>
    <col min="12841" max="12841" width="14.28515625" style="2" customWidth="1"/>
    <col min="12842" max="12842" width="25" style="2" customWidth="1"/>
    <col min="12843" max="12844" width="11.42578125" style="2" customWidth="1"/>
    <col min="12845" max="12845" width="19.7109375" style="2" customWidth="1"/>
    <col min="12846" max="12846" width="11.42578125" style="2" customWidth="1"/>
    <col min="12847" max="12847" width="14.7109375" style="2" customWidth="1"/>
    <col min="12848" max="12854" width="11.42578125" style="2" customWidth="1"/>
    <col min="12855" max="12855" width="33.5703125" style="2" customWidth="1"/>
    <col min="12856" max="13089" width="11.42578125" style="2"/>
    <col min="13090" max="13090" width="15.7109375" style="2" customWidth="1"/>
    <col min="13091" max="13091" width="10.28515625" style="2" customWidth="1"/>
    <col min="13092" max="13092" width="16.42578125" style="2" customWidth="1"/>
    <col min="13093" max="13093" width="18.140625" style="2" customWidth="1"/>
    <col min="13094" max="13094" width="26.7109375" style="2" customWidth="1"/>
    <col min="13095" max="13096" width="11.42578125" style="2" customWidth="1"/>
    <col min="13097" max="13097" width="14.28515625" style="2" customWidth="1"/>
    <col min="13098" max="13098" width="25" style="2" customWidth="1"/>
    <col min="13099" max="13100" width="11.42578125" style="2" customWidth="1"/>
    <col min="13101" max="13101" width="19.7109375" style="2" customWidth="1"/>
    <col min="13102" max="13102" width="11.42578125" style="2" customWidth="1"/>
    <col min="13103" max="13103" width="14.7109375" style="2" customWidth="1"/>
    <col min="13104" max="13110" width="11.42578125" style="2" customWidth="1"/>
    <col min="13111" max="13111" width="33.5703125" style="2" customWidth="1"/>
    <col min="13112" max="13345" width="11.42578125" style="2"/>
    <col min="13346" max="13346" width="15.7109375" style="2" customWidth="1"/>
    <col min="13347" max="13347" width="10.28515625" style="2" customWidth="1"/>
    <col min="13348" max="13348" width="16.42578125" style="2" customWidth="1"/>
    <col min="13349" max="13349" width="18.140625" style="2" customWidth="1"/>
    <col min="13350" max="13350" width="26.7109375" style="2" customWidth="1"/>
    <col min="13351" max="13352" width="11.42578125" style="2" customWidth="1"/>
    <col min="13353" max="13353" width="14.28515625" style="2" customWidth="1"/>
    <col min="13354" max="13354" width="25" style="2" customWidth="1"/>
    <col min="13355" max="13356" width="11.42578125" style="2" customWidth="1"/>
    <col min="13357" max="13357" width="19.7109375" style="2" customWidth="1"/>
    <col min="13358" max="13358" width="11.42578125" style="2" customWidth="1"/>
    <col min="13359" max="13359" width="14.7109375" style="2" customWidth="1"/>
    <col min="13360" max="13366" width="11.42578125" style="2" customWidth="1"/>
    <col min="13367" max="13367" width="33.5703125" style="2" customWidth="1"/>
    <col min="13368" max="13601" width="11.42578125" style="2"/>
    <col min="13602" max="13602" width="15.7109375" style="2" customWidth="1"/>
    <col min="13603" max="13603" width="10.28515625" style="2" customWidth="1"/>
    <col min="13604" max="13604" width="16.42578125" style="2" customWidth="1"/>
    <col min="13605" max="13605" width="18.140625" style="2" customWidth="1"/>
    <col min="13606" max="13606" width="26.7109375" style="2" customWidth="1"/>
    <col min="13607" max="13608" width="11.42578125" style="2" customWidth="1"/>
    <col min="13609" max="13609" width="14.28515625" style="2" customWidth="1"/>
    <col min="13610" max="13610" width="25" style="2" customWidth="1"/>
    <col min="13611" max="13612" width="11.42578125" style="2" customWidth="1"/>
    <col min="13613" max="13613" width="19.7109375" style="2" customWidth="1"/>
    <col min="13614" max="13614" width="11.42578125" style="2" customWidth="1"/>
    <col min="13615" max="13615" width="14.7109375" style="2" customWidth="1"/>
    <col min="13616" max="13622" width="11.42578125" style="2" customWidth="1"/>
    <col min="13623" max="13623" width="33.5703125" style="2" customWidth="1"/>
    <col min="13624" max="13857" width="11.42578125" style="2"/>
    <col min="13858" max="13858" width="15.7109375" style="2" customWidth="1"/>
    <col min="13859" max="13859" width="10.28515625" style="2" customWidth="1"/>
    <col min="13860" max="13860" width="16.42578125" style="2" customWidth="1"/>
    <col min="13861" max="13861" width="18.140625" style="2" customWidth="1"/>
    <col min="13862" max="13862" width="26.7109375" style="2" customWidth="1"/>
    <col min="13863" max="13864" width="11.42578125" style="2" customWidth="1"/>
    <col min="13865" max="13865" width="14.28515625" style="2" customWidth="1"/>
    <col min="13866" max="13866" width="25" style="2" customWidth="1"/>
    <col min="13867" max="13868" width="11.42578125" style="2" customWidth="1"/>
    <col min="13869" max="13869" width="19.7109375" style="2" customWidth="1"/>
    <col min="13870" max="13870" width="11.42578125" style="2" customWidth="1"/>
    <col min="13871" max="13871" width="14.7109375" style="2" customWidth="1"/>
    <col min="13872" max="13878" width="11.42578125" style="2" customWidth="1"/>
    <col min="13879" max="13879" width="33.5703125" style="2" customWidth="1"/>
    <col min="13880" max="14113" width="11.42578125" style="2"/>
    <col min="14114" max="14114" width="15.7109375" style="2" customWidth="1"/>
    <col min="14115" max="14115" width="10.28515625" style="2" customWidth="1"/>
    <col min="14116" max="14116" width="16.42578125" style="2" customWidth="1"/>
    <col min="14117" max="14117" width="18.140625" style="2" customWidth="1"/>
    <col min="14118" max="14118" width="26.7109375" style="2" customWidth="1"/>
    <col min="14119" max="14120" width="11.42578125" style="2" customWidth="1"/>
    <col min="14121" max="14121" width="14.28515625" style="2" customWidth="1"/>
    <col min="14122" max="14122" width="25" style="2" customWidth="1"/>
    <col min="14123" max="14124" width="11.42578125" style="2" customWidth="1"/>
    <col min="14125" max="14125" width="19.7109375" style="2" customWidth="1"/>
    <col min="14126" max="14126" width="11.42578125" style="2" customWidth="1"/>
    <col min="14127" max="14127" width="14.7109375" style="2" customWidth="1"/>
    <col min="14128" max="14134" width="11.42578125" style="2" customWidth="1"/>
    <col min="14135" max="14135" width="33.5703125" style="2" customWidth="1"/>
    <col min="14136" max="14369" width="11.42578125" style="2"/>
    <col min="14370" max="14370" width="15.7109375" style="2" customWidth="1"/>
    <col min="14371" max="14371" width="10.28515625" style="2" customWidth="1"/>
    <col min="14372" max="14372" width="16.42578125" style="2" customWidth="1"/>
    <col min="14373" max="14373" width="18.140625" style="2" customWidth="1"/>
    <col min="14374" max="14374" width="26.7109375" style="2" customWidth="1"/>
    <col min="14375" max="14376" width="11.42578125" style="2" customWidth="1"/>
    <col min="14377" max="14377" width="14.28515625" style="2" customWidth="1"/>
    <col min="14378" max="14378" width="25" style="2" customWidth="1"/>
    <col min="14379" max="14380" width="11.42578125" style="2" customWidth="1"/>
    <col min="14381" max="14381" width="19.7109375" style="2" customWidth="1"/>
    <col min="14382" max="14382" width="11.42578125" style="2" customWidth="1"/>
    <col min="14383" max="14383" width="14.7109375" style="2" customWidth="1"/>
    <col min="14384" max="14390" width="11.42578125" style="2" customWidth="1"/>
    <col min="14391" max="14391" width="33.5703125" style="2" customWidth="1"/>
    <col min="14392" max="14625" width="11.42578125" style="2"/>
    <col min="14626" max="14626" width="15.7109375" style="2" customWidth="1"/>
    <col min="14627" max="14627" width="10.28515625" style="2" customWidth="1"/>
    <col min="14628" max="14628" width="16.42578125" style="2" customWidth="1"/>
    <col min="14629" max="14629" width="18.140625" style="2" customWidth="1"/>
    <col min="14630" max="14630" width="26.7109375" style="2" customWidth="1"/>
    <col min="14631" max="14632" width="11.42578125" style="2" customWidth="1"/>
    <col min="14633" max="14633" width="14.28515625" style="2" customWidth="1"/>
    <col min="14634" max="14634" width="25" style="2" customWidth="1"/>
    <col min="14635" max="14636" width="11.42578125" style="2" customWidth="1"/>
    <col min="14637" max="14637" width="19.7109375" style="2" customWidth="1"/>
    <col min="14638" max="14638" width="11.42578125" style="2" customWidth="1"/>
    <col min="14639" max="14639" width="14.7109375" style="2" customWidth="1"/>
    <col min="14640" max="14646" width="11.42578125" style="2" customWidth="1"/>
    <col min="14647" max="14647" width="33.5703125" style="2" customWidth="1"/>
    <col min="14648" max="14881" width="11.42578125" style="2"/>
    <col min="14882" max="14882" width="15.7109375" style="2" customWidth="1"/>
    <col min="14883" max="14883" width="10.28515625" style="2" customWidth="1"/>
    <col min="14884" max="14884" width="16.42578125" style="2" customWidth="1"/>
    <col min="14885" max="14885" width="18.140625" style="2" customWidth="1"/>
    <col min="14886" max="14886" width="26.7109375" style="2" customWidth="1"/>
    <col min="14887" max="14888" width="11.42578125" style="2" customWidth="1"/>
    <col min="14889" max="14889" width="14.28515625" style="2" customWidth="1"/>
    <col min="14890" max="14890" width="25" style="2" customWidth="1"/>
    <col min="14891" max="14892" width="11.42578125" style="2" customWidth="1"/>
    <col min="14893" max="14893" width="19.7109375" style="2" customWidth="1"/>
    <col min="14894" max="14894" width="11.42578125" style="2" customWidth="1"/>
    <col min="14895" max="14895" width="14.7109375" style="2" customWidth="1"/>
    <col min="14896" max="14902" width="11.42578125" style="2" customWidth="1"/>
    <col min="14903" max="14903" width="33.5703125" style="2" customWidth="1"/>
    <col min="14904" max="15137" width="11.42578125" style="2"/>
    <col min="15138" max="15138" width="15.7109375" style="2" customWidth="1"/>
    <col min="15139" max="15139" width="10.28515625" style="2" customWidth="1"/>
    <col min="15140" max="15140" width="16.42578125" style="2" customWidth="1"/>
    <col min="15141" max="15141" width="18.140625" style="2" customWidth="1"/>
    <col min="15142" max="15142" width="26.7109375" style="2" customWidth="1"/>
    <col min="15143" max="15144" width="11.42578125" style="2" customWidth="1"/>
    <col min="15145" max="15145" width="14.28515625" style="2" customWidth="1"/>
    <col min="15146" max="15146" width="25" style="2" customWidth="1"/>
    <col min="15147" max="15148" width="11.42578125" style="2" customWidth="1"/>
    <col min="15149" max="15149" width="19.7109375" style="2" customWidth="1"/>
    <col min="15150" max="15150" width="11.42578125" style="2" customWidth="1"/>
    <col min="15151" max="15151" width="14.7109375" style="2" customWidth="1"/>
    <col min="15152" max="15158" width="11.42578125" style="2" customWidth="1"/>
    <col min="15159" max="15159" width="33.5703125" style="2" customWidth="1"/>
    <col min="15160" max="15393" width="11.42578125" style="2"/>
    <col min="15394" max="15394" width="15.7109375" style="2" customWidth="1"/>
    <col min="15395" max="15395" width="10.28515625" style="2" customWidth="1"/>
    <col min="15396" max="15396" width="16.42578125" style="2" customWidth="1"/>
    <col min="15397" max="15397" width="18.140625" style="2" customWidth="1"/>
    <col min="15398" max="15398" width="26.7109375" style="2" customWidth="1"/>
    <col min="15399" max="15400" width="11.42578125" style="2" customWidth="1"/>
    <col min="15401" max="15401" width="14.28515625" style="2" customWidth="1"/>
    <col min="15402" max="15402" width="25" style="2" customWidth="1"/>
    <col min="15403" max="15404" width="11.42578125" style="2" customWidth="1"/>
    <col min="15405" max="15405" width="19.7109375" style="2" customWidth="1"/>
    <col min="15406" max="15406" width="11.42578125" style="2" customWidth="1"/>
    <col min="15407" max="15407" width="14.7109375" style="2" customWidth="1"/>
    <col min="15408" max="15414" width="11.42578125" style="2" customWidth="1"/>
    <col min="15415" max="15415" width="33.5703125" style="2" customWidth="1"/>
    <col min="15416" max="15649" width="11.42578125" style="2"/>
    <col min="15650" max="15650" width="15.7109375" style="2" customWidth="1"/>
    <col min="15651" max="15651" width="10.28515625" style="2" customWidth="1"/>
    <col min="15652" max="15652" width="16.42578125" style="2" customWidth="1"/>
    <col min="15653" max="15653" width="18.140625" style="2" customWidth="1"/>
    <col min="15654" max="15654" width="26.7109375" style="2" customWidth="1"/>
    <col min="15655" max="15656" width="11.42578125" style="2" customWidth="1"/>
    <col min="15657" max="15657" width="14.28515625" style="2" customWidth="1"/>
    <col min="15658" max="15658" width="25" style="2" customWidth="1"/>
    <col min="15659" max="15660" width="11.42578125" style="2" customWidth="1"/>
    <col min="15661" max="15661" width="19.7109375" style="2" customWidth="1"/>
    <col min="15662" max="15662" width="11.42578125" style="2" customWidth="1"/>
    <col min="15663" max="15663" width="14.7109375" style="2" customWidth="1"/>
    <col min="15664" max="15670" width="11.42578125" style="2" customWidth="1"/>
    <col min="15671" max="15671" width="33.5703125" style="2" customWidth="1"/>
    <col min="15672" max="15905" width="11.42578125" style="2"/>
    <col min="15906" max="15906" width="15.7109375" style="2" customWidth="1"/>
    <col min="15907" max="15907" width="10.28515625" style="2" customWidth="1"/>
    <col min="15908" max="15908" width="16.42578125" style="2" customWidth="1"/>
    <col min="15909" max="15909" width="18.140625" style="2" customWidth="1"/>
    <col min="15910" max="15910" width="26.7109375" style="2" customWidth="1"/>
    <col min="15911" max="15912" width="11.42578125" style="2" customWidth="1"/>
    <col min="15913" max="15913" width="14.28515625" style="2" customWidth="1"/>
    <col min="15914" max="15914" width="25" style="2" customWidth="1"/>
    <col min="15915" max="15916" width="11.42578125" style="2" customWidth="1"/>
    <col min="15917" max="15917" width="19.7109375" style="2" customWidth="1"/>
    <col min="15918" max="15918" width="11.42578125" style="2" customWidth="1"/>
    <col min="15919" max="15919" width="14.7109375" style="2" customWidth="1"/>
    <col min="15920" max="15926" width="11.42578125" style="2" customWidth="1"/>
    <col min="15927" max="15927" width="33.5703125" style="2" customWidth="1"/>
    <col min="15928" max="16161" width="11.42578125" style="2"/>
    <col min="16162" max="16162" width="15.7109375" style="2" customWidth="1"/>
    <col min="16163" max="16163" width="10.28515625" style="2" customWidth="1"/>
    <col min="16164" max="16164" width="16.42578125" style="2" customWidth="1"/>
    <col min="16165" max="16165" width="18.140625" style="2" customWidth="1"/>
    <col min="16166" max="16166" width="26.7109375" style="2" customWidth="1"/>
    <col min="16167" max="16168" width="11.42578125" style="2" customWidth="1"/>
    <col min="16169" max="16169" width="14.28515625" style="2" customWidth="1"/>
    <col min="16170" max="16170" width="25" style="2" customWidth="1"/>
    <col min="16171" max="16172" width="11.42578125" style="2" customWidth="1"/>
    <col min="16173" max="16173" width="19.7109375" style="2" customWidth="1"/>
    <col min="16174" max="16174" width="11.42578125" style="2" customWidth="1"/>
    <col min="16175" max="16175" width="14.7109375" style="2" customWidth="1"/>
    <col min="16176" max="16182" width="11.42578125" style="2" customWidth="1"/>
    <col min="16183" max="16183" width="33.5703125" style="2" customWidth="1"/>
    <col min="16184" max="16384" width="11.42578125" style="2"/>
  </cols>
  <sheetData>
    <row r="1" spans="1:61" ht="13.5" hidden="1" thickBot="1">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61" ht="39.75" customHeight="1">
      <c r="A2" s="736" t="s">
        <v>30</v>
      </c>
      <c r="B2" s="737"/>
      <c r="C2" s="740" t="s">
        <v>1327</v>
      </c>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68" t="s">
        <v>698</v>
      </c>
      <c r="BC2" s="768"/>
      <c r="BD2" s="769"/>
    </row>
    <row r="3" spans="1:61" ht="31.5" customHeight="1">
      <c r="A3" s="738"/>
      <c r="B3" s="739"/>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70" t="s">
        <v>1566</v>
      </c>
      <c r="BC3" s="770"/>
      <c r="BD3" s="771"/>
    </row>
    <row r="4" spans="1:61" ht="20.25" customHeight="1">
      <c r="A4" s="738"/>
      <c r="B4" s="739"/>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70" t="s">
        <v>1328</v>
      </c>
      <c r="BC4" s="770"/>
      <c r="BD4" s="771"/>
    </row>
    <row r="5" spans="1:61" ht="52.5" customHeight="1" thickBot="1">
      <c r="A5" s="775" t="s">
        <v>31</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7"/>
    </row>
    <row r="6" spans="1:61" s="109" customFormat="1" ht="103.5" customHeight="1" thickBot="1">
      <c r="A6" s="762" t="s">
        <v>715</v>
      </c>
      <c r="B6" s="733"/>
      <c r="C6" s="762" t="s">
        <v>27</v>
      </c>
      <c r="D6" s="763"/>
      <c r="E6" s="763"/>
      <c r="F6" s="763"/>
      <c r="G6" s="733"/>
      <c r="H6" s="640" t="s">
        <v>159</v>
      </c>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764" t="s">
        <v>138</v>
      </c>
      <c r="BA6" s="765"/>
      <c r="BB6" s="742" t="s">
        <v>139</v>
      </c>
      <c r="BC6" s="743"/>
      <c r="BD6" s="744"/>
    </row>
    <row r="7" spans="1:61" s="109" customFormat="1" ht="19.5" customHeight="1" thickBot="1">
      <c r="A7" s="675" t="s">
        <v>716</v>
      </c>
      <c r="B7" s="726" t="s">
        <v>717</v>
      </c>
      <c r="C7" s="675" t="s">
        <v>158</v>
      </c>
      <c r="D7" s="729" t="s">
        <v>173</v>
      </c>
      <c r="E7" s="729" t="s">
        <v>1191</v>
      </c>
      <c r="F7" s="730" t="s">
        <v>28</v>
      </c>
      <c r="G7" s="733" t="s">
        <v>29</v>
      </c>
      <c r="H7" s="745" t="s">
        <v>160</v>
      </c>
      <c r="I7" s="643"/>
      <c r="J7" s="643"/>
      <c r="K7" s="645" t="s">
        <v>834</v>
      </c>
      <c r="L7" s="645"/>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6"/>
      <c r="AR7" s="305"/>
      <c r="AS7" s="642" t="s">
        <v>913</v>
      </c>
      <c r="AT7" s="643"/>
      <c r="AU7" s="643"/>
      <c r="AV7" s="643"/>
      <c r="AW7" s="643"/>
      <c r="AX7" s="643"/>
      <c r="AY7" s="644"/>
      <c r="AZ7" s="481"/>
      <c r="BA7" s="304"/>
      <c r="BB7" s="519"/>
      <c r="BC7" s="300"/>
      <c r="BD7" s="301"/>
      <c r="BE7" s="263"/>
      <c r="BF7" s="263"/>
      <c r="BG7" s="263"/>
      <c r="BH7" s="263"/>
      <c r="BI7" s="263"/>
    </row>
    <row r="8" spans="1:61" s="109" customFormat="1" ht="26.25" customHeight="1">
      <c r="A8" s="676"/>
      <c r="B8" s="727"/>
      <c r="C8" s="676"/>
      <c r="D8" s="706"/>
      <c r="E8" s="706"/>
      <c r="F8" s="731"/>
      <c r="G8" s="731"/>
      <c r="H8" s="648" t="s">
        <v>33</v>
      </c>
      <c r="I8" s="648"/>
      <c r="J8" s="648"/>
      <c r="K8" s="719" t="s">
        <v>963</v>
      </c>
      <c r="L8" s="720"/>
      <c r="M8" s="656" t="s">
        <v>964</v>
      </c>
      <c r="N8" s="656"/>
      <c r="O8" s="656"/>
      <c r="P8" s="656"/>
      <c r="Q8" s="656"/>
      <c r="R8" s="656"/>
      <c r="S8" s="656"/>
      <c r="T8" s="656"/>
      <c r="U8" s="656"/>
      <c r="V8" s="656"/>
      <c r="W8" s="656"/>
      <c r="X8" s="656"/>
      <c r="Y8" s="656"/>
      <c r="Z8" s="656"/>
      <c r="AA8" s="656"/>
      <c r="AB8" s="656"/>
      <c r="AC8" s="780" t="s">
        <v>820</v>
      </c>
      <c r="AD8" s="781"/>
      <c r="AE8" s="752"/>
      <c r="AF8" s="780" t="s">
        <v>966</v>
      </c>
      <c r="AG8" s="656"/>
      <c r="AH8" s="781"/>
      <c r="AI8" s="650" t="s">
        <v>967</v>
      </c>
      <c r="AJ8" s="651"/>
      <c r="AK8" s="650" t="s">
        <v>824</v>
      </c>
      <c r="AL8" s="651" t="s">
        <v>825</v>
      </c>
      <c r="AM8" s="262"/>
      <c r="AN8" s="755" t="s">
        <v>968</v>
      </c>
      <c r="AO8" s="756"/>
      <c r="AP8" s="669" t="s">
        <v>35</v>
      </c>
      <c r="AQ8" s="672" t="s">
        <v>36</v>
      </c>
      <c r="AR8" s="110" t="s">
        <v>34</v>
      </c>
      <c r="AS8" s="675" t="s">
        <v>691</v>
      </c>
      <c r="AT8" s="647" t="s">
        <v>813</v>
      </c>
      <c r="AU8" s="647" t="s">
        <v>32</v>
      </c>
      <c r="AV8" s="647" t="s">
        <v>136</v>
      </c>
      <c r="AW8" s="778" t="s">
        <v>39</v>
      </c>
      <c r="AX8" s="779" t="s">
        <v>38</v>
      </c>
      <c r="AY8" s="720"/>
      <c r="AZ8" s="630" t="s">
        <v>134</v>
      </c>
      <c r="BA8" s="632" t="s">
        <v>135</v>
      </c>
      <c r="BB8" s="634" t="s">
        <v>106</v>
      </c>
      <c r="BC8" s="636" t="s">
        <v>137</v>
      </c>
      <c r="BD8" s="638" t="s">
        <v>107</v>
      </c>
    </row>
    <row r="9" spans="1:61" s="109" customFormat="1" ht="24" customHeight="1" thickBot="1">
      <c r="A9" s="676"/>
      <c r="B9" s="727"/>
      <c r="C9" s="676"/>
      <c r="D9" s="706"/>
      <c r="E9" s="706"/>
      <c r="F9" s="731"/>
      <c r="G9" s="734"/>
      <c r="H9" s="750" t="s">
        <v>35</v>
      </c>
      <c r="I9" s="766" t="s">
        <v>36</v>
      </c>
      <c r="J9" s="111" t="s">
        <v>37</v>
      </c>
      <c r="K9" s="721"/>
      <c r="L9" s="722"/>
      <c r="M9" s="657"/>
      <c r="N9" s="657"/>
      <c r="O9" s="657"/>
      <c r="P9" s="657"/>
      <c r="Q9" s="657"/>
      <c r="R9" s="657"/>
      <c r="S9" s="657"/>
      <c r="T9" s="657"/>
      <c r="U9" s="657"/>
      <c r="V9" s="657"/>
      <c r="W9" s="657"/>
      <c r="X9" s="657"/>
      <c r="Y9" s="657"/>
      <c r="Z9" s="657"/>
      <c r="AA9" s="657"/>
      <c r="AB9" s="657"/>
      <c r="AC9" s="667"/>
      <c r="AD9" s="782"/>
      <c r="AE9" s="753"/>
      <c r="AF9" s="667"/>
      <c r="AG9" s="786"/>
      <c r="AH9" s="782"/>
      <c r="AI9" s="652"/>
      <c r="AJ9" s="653"/>
      <c r="AK9" s="652"/>
      <c r="AL9" s="653"/>
      <c r="AM9" s="667"/>
      <c r="AN9" s="757"/>
      <c r="AO9" s="758"/>
      <c r="AP9" s="670"/>
      <c r="AQ9" s="673"/>
      <c r="AR9" s="112" t="s">
        <v>37</v>
      </c>
      <c r="AS9" s="676"/>
      <c r="AT9" s="648"/>
      <c r="AU9" s="648"/>
      <c r="AV9" s="648"/>
      <c r="AW9" s="748"/>
      <c r="AX9" s="723"/>
      <c r="AY9" s="722"/>
      <c r="AZ9" s="630"/>
      <c r="BA9" s="632"/>
      <c r="BB9" s="634"/>
      <c r="BC9" s="636"/>
      <c r="BD9" s="638"/>
    </row>
    <row r="10" spans="1:61" s="109" customFormat="1" ht="24" customHeight="1" thickBot="1">
      <c r="A10" s="676"/>
      <c r="B10" s="727"/>
      <c r="C10" s="676"/>
      <c r="D10" s="706"/>
      <c r="E10" s="706"/>
      <c r="F10" s="731"/>
      <c r="G10" s="734"/>
      <c r="H10" s="750"/>
      <c r="I10" s="766"/>
      <c r="J10" s="306" t="s">
        <v>2</v>
      </c>
      <c r="K10" s="723"/>
      <c r="L10" s="722"/>
      <c r="M10" s="658" t="s">
        <v>815</v>
      </c>
      <c r="N10" s="659"/>
      <c r="O10" s="660"/>
      <c r="P10" s="107">
        <f>IF(O10="Adecuado",15,0)</f>
        <v>0</v>
      </c>
      <c r="Q10" s="108" t="s">
        <v>145</v>
      </c>
      <c r="R10" s="711" t="s">
        <v>830</v>
      </c>
      <c r="S10" s="108" t="s">
        <v>816</v>
      </c>
      <c r="T10" s="711" t="s">
        <v>830</v>
      </c>
      <c r="U10" s="108" t="s">
        <v>817</v>
      </c>
      <c r="V10" s="711" t="s">
        <v>830</v>
      </c>
      <c r="W10" s="108" t="s">
        <v>818</v>
      </c>
      <c r="X10" s="107">
        <f>IF(W10="Se investigan y resuelven oportunamente",15,0)</f>
        <v>0</v>
      </c>
      <c r="Y10" s="108" t="s">
        <v>515</v>
      </c>
      <c r="Z10" s="789"/>
      <c r="AA10" s="661" t="s">
        <v>954</v>
      </c>
      <c r="AB10" s="662"/>
      <c r="AC10" s="783" t="s">
        <v>965</v>
      </c>
      <c r="AD10" s="784"/>
      <c r="AE10" s="753"/>
      <c r="AF10" s="667"/>
      <c r="AG10" s="786"/>
      <c r="AH10" s="782"/>
      <c r="AI10" s="652"/>
      <c r="AJ10" s="653"/>
      <c r="AK10" s="652"/>
      <c r="AL10" s="653"/>
      <c r="AM10" s="667"/>
      <c r="AN10" s="759" t="s">
        <v>694</v>
      </c>
      <c r="AO10" s="663" t="s">
        <v>695</v>
      </c>
      <c r="AP10" s="670"/>
      <c r="AQ10" s="673"/>
      <c r="AR10" s="113" t="s">
        <v>2</v>
      </c>
      <c r="AS10" s="676"/>
      <c r="AT10" s="648"/>
      <c r="AU10" s="648"/>
      <c r="AV10" s="648"/>
      <c r="AW10" s="748"/>
      <c r="AX10" s="723"/>
      <c r="AY10" s="722"/>
      <c r="AZ10" s="630"/>
      <c r="BA10" s="632"/>
      <c r="BB10" s="634"/>
      <c r="BC10" s="636"/>
      <c r="BD10" s="638"/>
    </row>
    <row r="11" spans="1:61" s="109" customFormat="1" ht="37.5" customHeight="1">
      <c r="A11" s="676"/>
      <c r="B11" s="727"/>
      <c r="C11" s="676"/>
      <c r="D11" s="706"/>
      <c r="E11" s="706"/>
      <c r="F11" s="731"/>
      <c r="G11" s="734"/>
      <c r="H11" s="750"/>
      <c r="I11" s="766"/>
      <c r="J11" s="307" t="s">
        <v>782</v>
      </c>
      <c r="K11" s="723"/>
      <c r="L11" s="722"/>
      <c r="M11" s="681" t="s">
        <v>505</v>
      </c>
      <c r="N11" s="705" t="s">
        <v>830</v>
      </c>
      <c r="O11" s="683" t="s">
        <v>827</v>
      </c>
      <c r="P11" s="708" t="s">
        <v>830</v>
      </c>
      <c r="Q11" s="703" t="s">
        <v>826</v>
      </c>
      <c r="R11" s="709"/>
      <c r="S11" s="703" t="s">
        <v>509</v>
      </c>
      <c r="T11" s="709"/>
      <c r="U11" s="703" t="s">
        <v>792</v>
      </c>
      <c r="V11" s="709"/>
      <c r="W11" s="703" t="s">
        <v>513</v>
      </c>
      <c r="X11" s="708">
        <f>IF(W13="Se investigan y resuelven oportunamente",15,0)</f>
        <v>0</v>
      </c>
      <c r="Y11" s="703" t="s">
        <v>793</v>
      </c>
      <c r="Z11" s="790"/>
      <c r="AA11" s="678" t="s">
        <v>819</v>
      </c>
      <c r="AB11" s="772" t="s">
        <v>823</v>
      </c>
      <c r="AC11" s="787" t="s">
        <v>831</v>
      </c>
      <c r="AD11" s="785" t="s">
        <v>520</v>
      </c>
      <c r="AE11" s="753"/>
      <c r="AF11" s="666" t="s">
        <v>821</v>
      </c>
      <c r="AG11" s="100"/>
      <c r="AH11" s="792" t="s">
        <v>822</v>
      </c>
      <c r="AI11" s="652"/>
      <c r="AJ11" s="653"/>
      <c r="AK11" s="652"/>
      <c r="AL11" s="653"/>
      <c r="AM11" s="667"/>
      <c r="AN11" s="760"/>
      <c r="AO11" s="664"/>
      <c r="AP11" s="670"/>
      <c r="AQ11" s="673"/>
      <c r="AR11" s="114" t="s">
        <v>3</v>
      </c>
      <c r="AS11" s="676"/>
      <c r="AT11" s="648"/>
      <c r="AU11" s="648"/>
      <c r="AV11" s="648"/>
      <c r="AW11" s="748"/>
      <c r="AX11" s="724"/>
      <c r="AY11" s="725"/>
      <c r="AZ11" s="630"/>
      <c r="BA11" s="632"/>
      <c r="BB11" s="634"/>
      <c r="BC11" s="636"/>
      <c r="BD11" s="638"/>
    </row>
    <row r="12" spans="1:61" s="109" customFormat="1" ht="21.75" customHeight="1">
      <c r="A12" s="676"/>
      <c r="B12" s="727"/>
      <c r="C12" s="676"/>
      <c r="D12" s="706"/>
      <c r="E12" s="706"/>
      <c r="F12" s="731"/>
      <c r="G12" s="734"/>
      <c r="H12" s="750"/>
      <c r="I12" s="766"/>
      <c r="J12" s="308" t="s">
        <v>4</v>
      </c>
      <c r="K12" s="724"/>
      <c r="L12" s="725"/>
      <c r="M12" s="681"/>
      <c r="N12" s="706"/>
      <c r="O12" s="683"/>
      <c r="P12" s="709"/>
      <c r="Q12" s="703"/>
      <c r="R12" s="709"/>
      <c r="S12" s="703"/>
      <c r="T12" s="709"/>
      <c r="U12" s="703"/>
      <c r="V12" s="709"/>
      <c r="W12" s="703"/>
      <c r="X12" s="709"/>
      <c r="Y12" s="703"/>
      <c r="Z12" s="790"/>
      <c r="AA12" s="679"/>
      <c r="AB12" s="773"/>
      <c r="AC12" s="787"/>
      <c r="AD12" s="653"/>
      <c r="AE12" s="753"/>
      <c r="AF12" s="667"/>
      <c r="AG12" s="100"/>
      <c r="AH12" s="793"/>
      <c r="AI12" s="652"/>
      <c r="AJ12" s="653"/>
      <c r="AK12" s="652"/>
      <c r="AL12" s="653"/>
      <c r="AM12" s="667"/>
      <c r="AN12" s="760"/>
      <c r="AO12" s="664"/>
      <c r="AP12" s="670"/>
      <c r="AQ12" s="673"/>
      <c r="AR12" s="115" t="s">
        <v>4</v>
      </c>
      <c r="AS12" s="676"/>
      <c r="AT12" s="648"/>
      <c r="AU12" s="648"/>
      <c r="AV12" s="648"/>
      <c r="AW12" s="748"/>
      <c r="AX12" s="746" t="s">
        <v>109</v>
      </c>
      <c r="AY12" s="748" t="s">
        <v>108</v>
      </c>
      <c r="AZ12" s="630"/>
      <c r="BA12" s="632"/>
      <c r="BB12" s="634"/>
      <c r="BC12" s="636"/>
      <c r="BD12" s="638"/>
    </row>
    <row r="13" spans="1:61" s="109" customFormat="1" ht="33.75" customHeight="1" thickBot="1">
      <c r="A13" s="677"/>
      <c r="B13" s="728"/>
      <c r="C13" s="677"/>
      <c r="D13" s="707"/>
      <c r="E13" s="707"/>
      <c r="F13" s="732"/>
      <c r="G13" s="735"/>
      <c r="H13" s="751"/>
      <c r="I13" s="767"/>
      <c r="J13" s="309" t="s">
        <v>5</v>
      </c>
      <c r="K13" s="314" t="s">
        <v>696</v>
      </c>
      <c r="L13" s="315" t="s">
        <v>697</v>
      </c>
      <c r="M13" s="682"/>
      <c r="N13" s="707"/>
      <c r="O13" s="684"/>
      <c r="P13" s="710"/>
      <c r="Q13" s="704"/>
      <c r="R13" s="710"/>
      <c r="S13" s="704"/>
      <c r="T13" s="710"/>
      <c r="U13" s="704"/>
      <c r="V13" s="710"/>
      <c r="W13" s="704"/>
      <c r="X13" s="710"/>
      <c r="Y13" s="704"/>
      <c r="Z13" s="791"/>
      <c r="AA13" s="680"/>
      <c r="AB13" s="774"/>
      <c r="AC13" s="788"/>
      <c r="AD13" s="655"/>
      <c r="AE13" s="754"/>
      <c r="AF13" s="668"/>
      <c r="AG13" s="302"/>
      <c r="AH13" s="794"/>
      <c r="AI13" s="654"/>
      <c r="AJ13" s="655"/>
      <c r="AK13" s="654"/>
      <c r="AL13" s="655"/>
      <c r="AM13" s="668"/>
      <c r="AN13" s="761"/>
      <c r="AO13" s="665"/>
      <c r="AP13" s="671"/>
      <c r="AQ13" s="674"/>
      <c r="AR13" s="303" t="s">
        <v>5</v>
      </c>
      <c r="AS13" s="677"/>
      <c r="AT13" s="649"/>
      <c r="AU13" s="649"/>
      <c r="AV13" s="649"/>
      <c r="AW13" s="749"/>
      <c r="AX13" s="747"/>
      <c r="AY13" s="749"/>
      <c r="AZ13" s="631"/>
      <c r="BA13" s="633"/>
      <c r="BB13" s="635"/>
      <c r="BC13" s="637"/>
      <c r="BD13" s="639"/>
    </row>
    <row r="14" spans="1:61" ht="409.6" hidden="1" customHeight="1" thickBot="1">
      <c r="A14" s="421" t="s">
        <v>69</v>
      </c>
      <c r="B14" s="422"/>
      <c r="C14" s="402" t="s">
        <v>184</v>
      </c>
      <c r="D14" s="403" t="s">
        <v>970</v>
      </c>
      <c r="E14" s="403" t="s">
        <v>72</v>
      </c>
      <c r="F14" s="404" t="s">
        <v>971</v>
      </c>
      <c r="G14" s="422" t="s">
        <v>972</v>
      </c>
      <c r="H14" s="405">
        <v>2</v>
      </c>
      <c r="I14" s="403">
        <v>4</v>
      </c>
      <c r="J14" s="424"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425" t="s">
        <v>98</v>
      </c>
      <c r="L14" s="426" t="s">
        <v>1356</v>
      </c>
      <c r="M14" s="427" t="s">
        <v>506</v>
      </c>
      <c r="N14" s="428">
        <f t="shared" ref="N14:N70" si="0">IF(M14="Asignado",15,0)</f>
        <v>15</v>
      </c>
      <c r="O14" s="381" t="s">
        <v>286</v>
      </c>
      <c r="P14" s="428">
        <f>IF(O14="Adecuado",15,0)</f>
        <v>15</v>
      </c>
      <c r="Q14" s="381" t="s">
        <v>288</v>
      </c>
      <c r="R14" s="428">
        <f>IF(Q14="Oportuna",15,0)</f>
        <v>15</v>
      </c>
      <c r="S14" s="381" t="s">
        <v>300</v>
      </c>
      <c r="T14" s="428">
        <f>IF(S14="Prevenir",15,IF(S14="Detectar",10,0))</f>
        <v>15</v>
      </c>
      <c r="U14" s="381" t="s">
        <v>292</v>
      </c>
      <c r="V14" s="428">
        <f>IF(U14="Confiable",15,0)</f>
        <v>15</v>
      </c>
      <c r="W14" s="381" t="s">
        <v>294</v>
      </c>
      <c r="X14" s="428">
        <f>IF(W14="Se investigan y resuelven oportunamente",15,0)</f>
        <v>15</v>
      </c>
      <c r="Y14" s="381" t="s">
        <v>296</v>
      </c>
      <c r="Z14" s="428">
        <f t="shared" ref="Z14" si="1">IF(Y14="Completa",10,IF(Y14="incompleta",5,0))</f>
        <v>10</v>
      </c>
      <c r="AA14" s="429">
        <f t="shared" ref="AA14:AA17" si="2">N14+P14+R14+T14+V14+X14+Z14</f>
        <v>100</v>
      </c>
      <c r="AB14" s="430" t="str">
        <f>IF(AA14&gt;=96,"Fuerte",IF(AA14&gt;=86,"Moderado",IF(AA14&gt;=0,"Débil","")))</f>
        <v>Fuerte</v>
      </c>
      <c r="AC14" s="393" t="s">
        <v>1199</v>
      </c>
      <c r="AD14" s="430" t="str">
        <f>IF(AC14="Siempre se ejecuta","Fuerte",IF(AC14="Algunas veces","Moderado",IF(AC14="no se ejecuta","Débil","")))</f>
        <v>Fuerte</v>
      </c>
      <c r="AE14" s="430" t="str">
        <f t="shared" ref="AE14" si="3">AB14&amp;AD14</f>
        <v>FuerteFuerte</v>
      </c>
      <c r="AF14" s="430" t="str">
        <f>IFERROR(VLOOKUP(AE14,PARAMETROS!$BH$2:$BJ$10,3,FALSE),"")</f>
        <v>Fuerte</v>
      </c>
      <c r="AG14" s="430">
        <f t="shared" ref="AG14" si="4">IF(AF14="fuerte",100,IF(AF14="Moderado",50,IF(AF14="débil",0,"")))</f>
        <v>100</v>
      </c>
      <c r="AH14" s="431" t="str">
        <f>IFERROR(VLOOKUP(AE14,PARAMETROS!$BH$2:$BJ$10,2,FALSE),"")</f>
        <v>No</v>
      </c>
      <c r="AI14" s="432">
        <f>IFERROR(AVERAGE(AG14:AG14),0)</f>
        <v>100</v>
      </c>
      <c r="AJ14" s="430" t="str">
        <f>IF(AI14&gt;=100,"Fuerte",IF(AI14&gt;=50,"Moderado",IF(AI14&gt;=0,"Débil","")))</f>
        <v>Fuerte</v>
      </c>
      <c r="AK14" s="393" t="s">
        <v>1200</v>
      </c>
      <c r="AL14" s="393" t="s">
        <v>1200</v>
      </c>
      <c r="AM14" s="411" t="str">
        <f>+AJ14&amp;AK14&amp;AL14</f>
        <v>FuerteDirectamenteDirectamente</v>
      </c>
      <c r="AN14" s="433">
        <f>IFERROR(VLOOKUP(AM14,PARAMETROS!$BD$1:$BG$9,2,FALSE),0)</f>
        <v>2</v>
      </c>
      <c r="AO14" s="434">
        <f>IF(E14&lt;&gt;"8. Corrupción",IFERROR(VLOOKUP(AM14,PARAMETROS!$BD$1:$BG$9,3,FALSE),0),0)</f>
        <v>2</v>
      </c>
      <c r="AP14" s="435">
        <f>IF(H14 ="",0,IF(H14-AN14&lt;=0,1,H14-AN14))</f>
        <v>1</v>
      </c>
      <c r="AQ14" s="436">
        <f>IF(E14&lt;&gt;"8. Corrupción",IF(I14="",0,IF(I14-AO14=0,1,I14-AO14)),I14)</f>
        <v>2</v>
      </c>
      <c r="AR14" s="437"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402" t="s">
        <v>199</v>
      </c>
      <c r="AT14" s="438" t="s">
        <v>1356</v>
      </c>
      <c r="AU14" s="403" t="s">
        <v>973</v>
      </c>
      <c r="AV14" s="403" t="s">
        <v>974</v>
      </c>
      <c r="AW14" s="403" t="s">
        <v>975</v>
      </c>
      <c r="AX14" s="415">
        <v>43467</v>
      </c>
      <c r="AY14" s="439">
        <v>43830</v>
      </c>
      <c r="AZ14" s="494" t="s">
        <v>1451</v>
      </c>
      <c r="BA14" s="440">
        <v>1</v>
      </c>
      <c r="BB14" s="502" t="s">
        <v>1518</v>
      </c>
      <c r="BC14" s="483" t="s">
        <v>125</v>
      </c>
      <c r="BD14" s="487"/>
    </row>
    <row r="15" spans="1:61" ht="214.5" hidden="1" customHeight="1" thickBot="1">
      <c r="A15" s="402"/>
      <c r="B15" s="422" t="s">
        <v>141</v>
      </c>
      <c r="C15" s="402" t="s">
        <v>184</v>
      </c>
      <c r="D15" s="403" t="s">
        <v>976</v>
      </c>
      <c r="E15" s="403" t="s">
        <v>72</v>
      </c>
      <c r="F15" s="404" t="s">
        <v>977</v>
      </c>
      <c r="G15" s="422" t="s">
        <v>1357</v>
      </c>
      <c r="H15" s="405">
        <v>4</v>
      </c>
      <c r="I15" s="403">
        <v>4</v>
      </c>
      <c r="J15" s="424"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425" t="s">
        <v>81</v>
      </c>
      <c r="L15" s="426" t="s">
        <v>978</v>
      </c>
      <c r="M15" s="427" t="s">
        <v>506</v>
      </c>
      <c r="N15" s="428">
        <f t="shared" si="0"/>
        <v>15</v>
      </c>
      <c r="O15" s="381" t="s">
        <v>286</v>
      </c>
      <c r="P15" s="428">
        <f>IF(O15="Adecuado",15,0)</f>
        <v>15</v>
      </c>
      <c r="Q15" s="381" t="s">
        <v>288</v>
      </c>
      <c r="R15" s="428">
        <f>IF(Q15="Oportuna",15,0)</f>
        <v>15</v>
      </c>
      <c r="S15" s="381" t="s">
        <v>300</v>
      </c>
      <c r="T15" s="428">
        <f>IF(S15="Prevenir",15,IF(S15="Detectar",10,0))</f>
        <v>15</v>
      </c>
      <c r="U15" s="381" t="s">
        <v>292</v>
      </c>
      <c r="V15" s="428">
        <f>IF(U15="Confiable",15,0)</f>
        <v>15</v>
      </c>
      <c r="W15" s="381" t="s">
        <v>294</v>
      </c>
      <c r="X15" s="428">
        <f>IF(W15="Se investigan y resuelven oportunamente",15,0)</f>
        <v>15</v>
      </c>
      <c r="Y15" s="381" t="s">
        <v>296</v>
      </c>
      <c r="Z15" s="428">
        <f t="shared" ref="Z15" si="5">IF(Y15="Completa",10,IF(Y15="incompleta",5,0))</f>
        <v>10</v>
      </c>
      <c r="AA15" s="429">
        <f t="shared" si="2"/>
        <v>100</v>
      </c>
      <c r="AB15" s="430" t="str">
        <f t="shared" ref="AB15:AB53" si="6">IF(AA15&gt;=96,"Fuerte",IF(AA15&gt;=86,"Moderado",IF(AA15&gt;=0,"Débil","")))</f>
        <v>Fuerte</v>
      </c>
      <c r="AC15" s="393" t="s">
        <v>1199</v>
      </c>
      <c r="AD15" s="430" t="str">
        <f>IF(AC15="Siempre se ejecuta","Fuerte",IF(AC15="Algunas veces","Moderado",IF(AC15="no se ejecuta","Débil","")))</f>
        <v>Fuerte</v>
      </c>
      <c r="AE15" s="430" t="str">
        <f t="shared" ref="AE15" si="7">AB15&amp;AD15</f>
        <v>FuerteFuerte</v>
      </c>
      <c r="AF15" s="430" t="str">
        <f>IFERROR(VLOOKUP(AE15,PARAMETROS!$BH$2:$BJ$10,3,FALSE),"")</f>
        <v>Fuerte</v>
      </c>
      <c r="AG15" s="430">
        <f t="shared" ref="AG15" si="8">IF(AF15="fuerte",100,IF(AF15="Moderado",50,IF(AF15="débil",0,"")))</f>
        <v>100</v>
      </c>
      <c r="AH15" s="430" t="str">
        <f>IFERROR(VLOOKUP(AE15,PARAMETROS!$BH$2:$BJ$10,2,FALSE),"")</f>
        <v>No</v>
      </c>
      <c r="AI15" s="441">
        <f>IFERROR(AVERAGE(AG15:AG15),0)</f>
        <v>100</v>
      </c>
      <c r="AJ15" s="430" t="str">
        <f>IF(AI15&gt;=100,"Fuerte",IF(AI15&gt;=50,"Moderado",IF(AI15&gt;=0,"Débil","")))</f>
        <v>Fuerte</v>
      </c>
      <c r="AK15" s="393" t="s">
        <v>1200</v>
      </c>
      <c r="AL15" s="393" t="s">
        <v>1200</v>
      </c>
      <c r="AM15" s="411" t="str">
        <f>+AJ15&amp;AK15&amp;AL15</f>
        <v>FuerteDirectamenteDirectamente</v>
      </c>
      <c r="AN15" s="433">
        <f>IFERROR(VLOOKUP(AM15,PARAMETROS!$BD$1:$BG$9,2,FALSE),0)</f>
        <v>2</v>
      </c>
      <c r="AO15" s="434">
        <f>IF(E15&lt;&gt;"8. Corrupción",IFERROR(VLOOKUP(AM15,PARAMETROS!$BD$1:$BG$9,3,FALSE),0),0)</f>
        <v>2</v>
      </c>
      <c r="AP15" s="435">
        <f>IF(H15 ="",0,IF(H15-AN15&lt;=0,1,H15-AN15))</f>
        <v>2</v>
      </c>
      <c r="AQ15" s="436">
        <f t="shared" ref="AQ15" si="9">IF(E15&lt;&gt;"8. Corrupción",IF(I15="",0,IF(I15-AO15=0,1,I15-AO15)),I15)</f>
        <v>2</v>
      </c>
      <c r="AR15" s="437" t="str">
        <f t="shared" ref="AR15" si="10">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Baja</v>
      </c>
      <c r="AS15" s="402" t="s">
        <v>199</v>
      </c>
      <c r="AT15" s="438" t="s">
        <v>978</v>
      </c>
      <c r="AU15" s="403" t="s">
        <v>979</v>
      </c>
      <c r="AV15" s="403" t="s">
        <v>974</v>
      </c>
      <c r="AW15" s="403" t="s">
        <v>980</v>
      </c>
      <c r="AX15" s="415">
        <v>43467</v>
      </c>
      <c r="AY15" s="439">
        <v>43830</v>
      </c>
      <c r="AZ15" s="494" t="s">
        <v>1386</v>
      </c>
      <c r="BA15" s="440">
        <v>1</v>
      </c>
      <c r="BB15" s="502" t="s">
        <v>1387</v>
      </c>
      <c r="BC15" s="483" t="s">
        <v>125</v>
      </c>
      <c r="BD15" s="487"/>
    </row>
    <row r="16" spans="1:61" ht="112.5" hidden="1" customHeight="1" thickBot="1">
      <c r="A16" s="567"/>
      <c r="B16" s="712" t="s">
        <v>26</v>
      </c>
      <c r="C16" s="567" t="s">
        <v>192</v>
      </c>
      <c r="D16" s="713" t="s">
        <v>981</v>
      </c>
      <c r="E16" s="713" t="s">
        <v>72</v>
      </c>
      <c r="F16" s="368" t="s">
        <v>982</v>
      </c>
      <c r="G16" s="712" t="s">
        <v>984</v>
      </c>
      <c r="H16" s="715">
        <v>2</v>
      </c>
      <c r="I16" s="713">
        <v>2</v>
      </c>
      <c r="J16" s="717" t="str">
        <f>IF(E16="8. Corrupción",IF(OR(AND(H16=1,I16=5),AND(H16=2,I16=5),AND(H16=3,I16=4),(H16+I16&gt;=8)),"Extrema",IF(OR(AND(H16=1,I16=4),AND(H16=2,I16=4),AND(H16=4,I16=3),AND(H16=3,I16=3)),"Alta",IF(OR(AND(H16=1,I16=3),AND(H16=2,I16=3)),"Moderada","No aplica para Corrupción"))),IF(H16+I16=0,"",IF(OR(AND(H16=3,I16=4),(AND(H16=2,I16=5)),(AND(H16=1,I16=5))),"Extrema",IF(OR(AND(H16=3,I16=1),(AND(H16=2,I16=2))),"Baja",IF(OR(AND(H16=4,I16=1),AND(H16=3,I16=2),AND(H16=2,I16=3),AND(H16=1,I16=3)),"Moderada",IF(H16+I16&gt;=8,"Extrema",IF(H16+I16&lt;4,"Baja",IF(H16+I16&gt;=6,"Alta","Alta"))))))))</f>
        <v>Baja</v>
      </c>
      <c r="K16" s="442" t="s">
        <v>105</v>
      </c>
      <c r="L16" s="443" t="s">
        <v>1372</v>
      </c>
      <c r="M16" s="444" t="s">
        <v>506</v>
      </c>
      <c r="N16" s="445">
        <f t="shared" si="0"/>
        <v>15</v>
      </c>
      <c r="O16" s="381" t="s">
        <v>286</v>
      </c>
      <c r="P16" s="445">
        <f>IF(O16="Adecuado",15,0)</f>
        <v>15</v>
      </c>
      <c r="Q16" s="381" t="s">
        <v>288</v>
      </c>
      <c r="R16" s="445">
        <f>IF(Q16="Oportuna",15,0)</f>
        <v>15</v>
      </c>
      <c r="S16" s="381" t="s">
        <v>300</v>
      </c>
      <c r="T16" s="445">
        <f>IF(S16="Prevenir",15,IF(S16="Detectar",10,0))</f>
        <v>15</v>
      </c>
      <c r="U16" s="381" t="s">
        <v>292</v>
      </c>
      <c r="V16" s="445">
        <f>IF(U16="Confiable",15,0)</f>
        <v>15</v>
      </c>
      <c r="W16" s="381" t="s">
        <v>294</v>
      </c>
      <c r="X16" s="445">
        <f>IF(W16="Se investigan y resuelven oportunamente",15,0)</f>
        <v>15</v>
      </c>
      <c r="Y16" s="381" t="s">
        <v>296</v>
      </c>
      <c r="Z16" s="445">
        <f t="shared" ref="Z16:Z17" si="11">IF(Y16="Completa",10,IF(Y16="incompleta",5,0))</f>
        <v>10</v>
      </c>
      <c r="AA16" s="446">
        <f t="shared" si="2"/>
        <v>100</v>
      </c>
      <c r="AB16" s="447" t="str">
        <f t="shared" si="6"/>
        <v>Fuerte</v>
      </c>
      <c r="AC16" s="393" t="s">
        <v>1199</v>
      </c>
      <c r="AD16" s="447" t="str">
        <f>IF(AC16="Siempre se ejecuta","Fuerte",IF(AC16="Algunas veces","Moderado",IF(AC16="no se ejecuta","Débil","")))</f>
        <v>Fuerte</v>
      </c>
      <c r="AE16" s="447" t="str">
        <f t="shared" ref="AE16:AE17" si="12">AB16&amp;AD16</f>
        <v>FuerteFuerte</v>
      </c>
      <c r="AF16" s="447" t="str">
        <f>IFERROR(VLOOKUP(AE16,PARAMETROS!$BH$2:$BJ$10,3,FALSE),"")</f>
        <v>Fuerte</v>
      </c>
      <c r="AG16" s="447">
        <f t="shared" ref="AG16:AG17" si="13">IF(AF16="fuerte",100,IF(AF16="Moderado",50,IF(AF16="débil",0,"")))</f>
        <v>100</v>
      </c>
      <c r="AH16" s="447" t="str">
        <f>IFERROR(VLOOKUP(AE16,PARAMETROS!$BH$2:$BJ$10,2,FALSE),"")</f>
        <v>No</v>
      </c>
      <c r="AI16" s="699">
        <f>IFERROR(AVERAGE(AG16:AG17),0)</f>
        <v>100</v>
      </c>
      <c r="AJ16" s="701" t="str">
        <f>IF(AI16&gt;=100,"Fuerte",IF(AI16&gt;=50,"Moderado",IF(AI16&gt;=0,"Débil","")))</f>
        <v>Fuerte</v>
      </c>
      <c r="AK16" s="692" t="s">
        <v>1200</v>
      </c>
      <c r="AL16" s="692" t="s">
        <v>1200</v>
      </c>
      <c r="AM16" s="693" t="str">
        <f>+AJ16&amp;AK16&amp;AL16</f>
        <v>FuerteDirectamenteDirectamente</v>
      </c>
      <c r="AN16" s="695">
        <f>IFERROR(VLOOKUP(AM16,PARAMETROS!$BD$1:$BG$9,2,FALSE),0)</f>
        <v>2</v>
      </c>
      <c r="AO16" s="697">
        <f>IF(E16&lt;&gt;"8. Corrupción",IFERROR(VLOOKUP(AM16,PARAMETROS!$BD$1:$BG$9,3,FALSE),0),0)</f>
        <v>2</v>
      </c>
      <c r="AP16" s="686">
        <f>IF(H16 ="",0,IF(H16-AN16&lt;=0,1,H16-AN16))</f>
        <v>1</v>
      </c>
      <c r="AQ16" s="688">
        <f t="shared" ref="AQ16" si="14">IF(E16&lt;&gt;"8. Corrupción",IF(I16="",0,IF(I16-AO16=0,1,I16-AO16)),I16)</f>
        <v>1</v>
      </c>
      <c r="AR16" s="690" t="str">
        <f t="shared" ref="AR16" si="15">IF(E16="8. Corrupción",IF(OR(AND(AP16=1,AQ16=5),AND(AP16=2,AQ16=5),AND(AP16=3,AQ16=4),(AP16+AQ16&gt;=8)),"Extrema",IF(OR(AND(AP16=1,AQ16=4),AND(AP16=2,AQ16=4),AND(AP16=4,AQ16=3),AND(AP16=3,AQ16=3)),"Alta",IF(OR(AND(AP16=1,AQ16=3),AND(AP16=2,AQ16=3)),"Moderada","No aplica para Corrupción"))),IF(AP16+AQ16=0,"",IF(OR(AND(AP16=3,AQ16=4),(AND(AP16=2,AQ16=5)),(AND(AP16=1,AQ16=5))),"Extrema",IF(OR(AND(AP16=3,AQ16=1),(AND(AP16=2,AQ16=2))),"Baja",IF(OR(AND(AP16=4,AQ16=1),AND(AP16=3,AQ16=2),AND(AP16=2,AQ16=3),AND(AP16=1,AQ16=3)),"Moderada",IF(AP16+AQ16&gt;=8,"Extrema",IF(AP16+AQ16&lt;4,"Baja",IF(AP16+AQ16&gt;=6,"Alta","Alta"))))))))</f>
        <v>Baja</v>
      </c>
      <c r="AS16" s="567" t="s">
        <v>199</v>
      </c>
      <c r="AT16" s="565" t="s">
        <v>985</v>
      </c>
      <c r="AU16" s="565" t="s">
        <v>986</v>
      </c>
      <c r="AV16" s="565" t="s">
        <v>987</v>
      </c>
      <c r="AW16" s="565" t="s">
        <v>988</v>
      </c>
      <c r="AX16" s="620">
        <v>43467</v>
      </c>
      <c r="AY16" s="621">
        <v>43830</v>
      </c>
      <c r="AZ16" s="799" t="s">
        <v>1388</v>
      </c>
      <c r="BA16" s="440">
        <v>1</v>
      </c>
      <c r="BB16" s="801" t="s">
        <v>1389</v>
      </c>
      <c r="BC16" s="565" t="s">
        <v>125</v>
      </c>
      <c r="BD16" s="602"/>
    </row>
    <row r="17" spans="1:56" ht="103.5" hidden="1" customHeight="1" thickBot="1">
      <c r="A17" s="569"/>
      <c r="B17" s="574"/>
      <c r="C17" s="569"/>
      <c r="D17" s="714"/>
      <c r="E17" s="714"/>
      <c r="F17" s="370" t="s">
        <v>983</v>
      </c>
      <c r="G17" s="574"/>
      <c r="H17" s="716"/>
      <c r="I17" s="714"/>
      <c r="J17" s="718"/>
      <c r="K17" s="448" t="s">
        <v>105</v>
      </c>
      <c r="L17" s="372" t="s">
        <v>1371</v>
      </c>
      <c r="M17" s="449" t="s">
        <v>506</v>
      </c>
      <c r="N17" s="450">
        <f t="shared" si="0"/>
        <v>15</v>
      </c>
      <c r="O17" s="381" t="s">
        <v>286</v>
      </c>
      <c r="P17" s="450">
        <f t="shared" ref="P17" si="16">IF(O17="Adecuado",15,0)</f>
        <v>15</v>
      </c>
      <c r="Q17" s="381" t="s">
        <v>288</v>
      </c>
      <c r="R17" s="450">
        <f t="shared" ref="R17" si="17">IF(Q17="Oportuna",15,0)</f>
        <v>15</v>
      </c>
      <c r="S17" s="381" t="s">
        <v>300</v>
      </c>
      <c r="T17" s="450">
        <f t="shared" ref="T17" si="18">IF(S17="Prevenir",15,IF(S17="Detectar",10,0))</f>
        <v>15</v>
      </c>
      <c r="U17" s="381" t="s">
        <v>292</v>
      </c>
      <c r="V17" s="450">
        <f t="shared" ref="V17" si="19">IF(U17="Confiable",15,0)</f>
        <v>15</v>
      </c>
      <c r="W17" s="381" t="s">
        <v>294</v>
      </c>
      <c r="X17" s="450">
        <f t="shared" ref="X17" si="20">IF(W17="Se investigan y resuelven oportunamente",15,0)</f>
        <v>15</v>
      </c>
      <c r="Y17" s="381" t="s">
        <v>296</v>
      </c>
      <c r="Z17" s="450">
        <f t="shared" si="11"/>
        <v>10</v>
      </c>
      <c r="AA17" s="451">
        <f t="shared" si="2"/>
        <v>100</v>
      </c>
      <c r="AB17" s="452" t="str">
        <f t="shared" si="6"/>
        <v>Fuerte</v>
      </c>
      <c r="AC17" s="393" t="s">
        <v>1199</v>
      </c>
      <c r="AD17" s="452" t="str">
        <f t="shared" ref="AD17" si="21">IF(AC17="Siempre se ejecuta","Fuerte",IF(AC17="Algunas veces","Moderado",IF(AC17="no se ejecuta","Débil","")))</f>
        <v>Fuerte</v>
      </c>
      <c r="AE17" s="452" t="str">
        <f t="shared" si="12"/>
        <v>FuerteFuerte</v>
      </c>
      <c r="AF17" s="452" t="str">
        <f>IFERROR(VLOOKUP(AE17,PARAMETROS!$BH$2:$BJ$10,3,FALSE),"")</f>
        <v>Fuerte</v>
      </c>
      <c r="AG17" s="452">
        <f t="shared" si="13"/>
        <v>100</v>
      </c>
      <c r="AH17" s="452" t="str">
        <f>IFERROR(VLOOKUP(AE17,PARAMETROS!$BH$2:$BJ$10,2,FALSE),"")</f>
        <v>No</v>
      </c>
      <c r="AI17" s="700"/>
      <c r="AJ17" s="702"/>
      <c r="AK17" s="692"/>
      <c r="AL17" s="692"/>
      <c r="AM17" s="694"/>
      <c r="AN17" s="696"/>
      <c r="AO17" s="698"/>
      <c r="AP17" s="687"/>
      <c r="AQ17" s="689"/>
      <c r="AR17" s="691"/>
      <c r="AS17" s="569"/>
      <c r="AT17" s="566"/>
      <c r="AU17" s="566"/>
      <c r="AV17" s="566"/>
      <c r="AW17" s="566"/>
      <c r="AX17" s="566"/>
      <c r="AY17" s="798"/>
      <c r="AZ17" s="800"/>
      <c r="BA17" s="440">
        <v>1</v>
      </c>
      <c r="BB17" s="802"/>
      <c r="BC17" s="566"/>
      <c r="BD17" s="798"/>
    </row>
    <row r="18" spans="1:56" ht="113.25" hidden="1" customHeight="1" thickBot="1">
      <c r="A18" s="402"/>
      <c r="B18" s="422" t="s">
        <v>26</v>
      </c>
      <c r="C18" s="402" t="s">
        <v>192</v>
      </c>
      <c r="D18" s="403" t="s">
        <v>989</v>
      </c>
      <c r="E18" s="403" t="s">
        <v>72</v>
      </c>
      <c r="F18" s="404" t="s">
        <v>990</v>
      </c>
      <c r="G18" s="422" t="s">
        <v>991</v>
      </c>
      <c r="H18" s="405">
        <v>3</v>
      </c>
      <c r="I18" s="403">
        <v>3</v>
      </c>
      <c r="J18" s="424" t="str">
        <f>IF(E18="8. Corrupción",IF(OR(AND(H18=1,I18=5),AND(H18=2,I18=5),AND(H18=3,I18=4),(H18+I18&gt;=8)),"Extrema",IF(OR(AND(H18=1,I18=4),AND(H18=2,I18=4),AND(H18=4,I18=3),AND(H18=3,I18=3)),"Alta",IF(OR(AND(H18=1,I18=3),AND(H18=2,I18=3)),"Moderada","No aplica para Corrupción"))),IF(H18+I18=0,"",IF(OR(AND(H18=3,I18=4),(AND(H18=2,I18=5)),(AND(H18=1,I18=5))),"Extrema",IF(OR(AND(H18=3,I18=1),(AND(H18=2,I18=2))),"Baja",IF(OR(AND(H18=4,I18=1),AND(H18=3,I18=2),AND(H18=2,I18=3),AND(H18=1,I18=3)),"Moderada",IF(H18+I18&gt;=8,"Extrema",IF(H18+I18&lt;4,"Baja",IF(H18+I18&gt;=6,"Alta","Alta"))))))))</f>
        <v>Alta</v>
      </c>
      <c r="K18" s="425" t="s">
        <v>85</v>
      </c>
      <c r="L18" s="426" t="s">
        <v>1370</v>
      </c>
      <c r="M18" s="427" t="s">
        <v>506</v>
      </c>
      <c r="N18" s="428">
        <f t="shared" si="0"/>
        <v>15</v>
      </c>
      <c r="O18" s="381" t="s">
        <v>286</v>
      </c>
      <c r="P18" s="428">
        <f>IF(O18="Adecuado",15,0)</f>
        <v>15</v>
      </c>
      <c r="Q18" s="381" t="s">
        <v>288</v>
      </c>
      <c r="R18" s="428">
        <f>IF(Q18="Oportuna",15,0)</f>
        <v>15</v>
      </c>
      <c r="S18" s="381" t="s">
        <v>300</v>
      </c>
      <c r="T18" s="428">
        <f>IF(S18="Prevenir",15,IF(S18="Detectar",10,0))</f>
        <v>15</v>
      </c>
      <c r="U18" s="381" t="s">
        <v>292</v>
      </c>
      <c r="V18" s="428">
        <f>IF(U18="Confiable",15,0)</f>
        <v>15</v>
      </c>
      <c r="W18" s="381" t="s">
        <v>294</v>
      </c>
      <c r="X18" s="428">
        <f>IF(W18="Se investigan y resuelven oportunamente",15,0)</f>
        <v>15</v>
      </c>
      <c r="Y18" s="381" t="s">
        <v>296</v>
      </c>
      <c r="Z18" s="428">
        <f t="shared" ref="Z18:Z19" si="22">IF(Y18="Completa",10,IF(Y18="incompleta",5,0))</f>
        <v>10</v>
      </c>
      <c r="AA18" s="429">
        <f t="shared" ref="AA18:AA19" si="23">N18+P18+R18+T18+V18+X18+Z18</f>
        <v>100</v>
      </c>
      <c r="AB18" s="430" t="str">
        <f t="shared" si="6"/>
        <v>Fuerte</v>
      </c>
      <c r="AC18" s="393" t="s">
        <v>1199</v>
      </c>
      <c r="AD18" s="430" t="str">
        <f>IF(AC18="Siempre se ejecuta","Fuerte",IF(AC18="Algunas veces","Moderado",IF(AC18="no se ejecuta","Débil","")))</f>
        <v>Fuerte</v>
      </c>
      <c r="AE18" s="430" t="str">
        <f t="shared" ref="AE18:AE19" si="24">AB18&amp;AD18</f>
        <v>FuerteFuerte</v>
      </c>
      <c r="AF18" s="430" t="str">
        <f>IFERROR(VLOOKUP(AE18,PARAMETROS!$BH$2:$BJ$10,3,FALSE),"")</f>
        <v>Fuerte</v>
      </c>
      <c r="AG18" s="430">
        <f t="shared" ref="AG18:AG19" si="25">IF(AF18="fuerte",100,IF(AF18="Moderado",50,IF(AF18="débil",0,"")))</f>
        <v>100</v>
      </c>
      <c r="AH18" s="430" t="str">
        <f>IFERROR(VLOOKUP(AE18,PARAMETROS!$BH$2:$BJ$10,2,FALSE),"")</f>
        <v>No</v>
      </c>
      <c r="AI18" s="441">
        <f>IFERROR(AVERAGE(AG18:AG18),0)</f>
        <v>100</v>
      </c>
      <c r="AJ18" s="430" t="str">
        <f>IF(AI18&gt;=100,"Fuerte",IF(AI18&gt;=50,"Moderado",IF(AI18&gt;=0,"Débil","")))</f>
        <v>Fuerte</v>
      </c>
      <c r="AK18" s="393" t="s">
        <v>1200</v>
      </c>
      <c r="AL18" s="393" t="s">
        <v>556</v>
      </c>
      <c r="AM18" s="411" t="str">
        <f>+AJ18&amp;AK18&amp;AL18</f>
        <v>FuerteDirectamenteIndirectamente</v>
      </c>
      <c r="AN18" s="433">
        <f>IFERROR(VLOOKUP(AM18,PARAMETROS!$BD$1:$BG$9,2,FALSE),0)</f>
        <v>2</v>
      </c>
      <c r="AO18" s="434">
        <f>IF(E18&lt;&gt;"8. Corrupción",IFERROR(VLOOKUP(AM18,PARAMETROS!$BD$1:$BG$9,3,FALSE),0),0)</f>
        <v>1</v>
      </c>
      <c r="AP18" s="435">
        <f>IF(H18 ="",0,IF(H18-AN18&lt;=0,1,H18-AN18))</f>
        <v>1</v>
      </c>
      <c r="AQ18" s="436">
        <f t="shared" ref="AQ18" si="26">IF(E18&lt;&gt;"8. Corrupción",IF(I18="",0,IF(I18-AO18=0,1,I18-AO18)),I18)</f>
        <v>2</v>
      </c>
      <c r="AR18" s="437" t="str">
        <f t="shared" ref="AR18" si="27">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Baja</v>
      </c>
      <c r="AS18" s="402" t="s">
        <v>199</v>
      </c>
      <c r="AT18" s="438" t="s">
        <v>992</v>
      </c>
      <c r="AU18" s="403" t="s">
        <v>993</v>
      </c>
      <c r="AV18" s="403" t="s">
        <v>994</v>
      </c>
      <c r="AW18" s="403" t="s">
        <v>995</v>
      </c>
      <c r="AX18" s="415">
        <v>43467</v>
      </c>
      <c r="AY18" s="439">
        <v>43830</v>
      </c>
      <c r="AZ18" s="494" t="s">
        <v>1390</v>
      </c>
      <c r="BA18" s="440">
        <v>1</v>
      </c>
      <c r="BB18" s="502" t="s">
        <v>1391</v>
      </c>
      <c r="BC18" s="403" t="s">
        <v>125</v>
      </c>
      <c r="BD18" s="487"/>
    </row>
    <row r="19" spans="1:56" ht="81.75" hidden="1" customHeight="1" thickBot="1">
      <c r="A19" s="388"/>
      <c r="B19" s="453" t="s">
        <v>26</v>
      </c>
      <c r="C19" s="388" t="s">
        <v>192</v>
      </c>
      <c r="D19" s="387" t="s">
        <v>996</v>
      </c>
      <c r="E19" s="387" t="s">
        <v>78</v>
      </c>
      <c r="F19" s="386" t="s">
        <v>1352</v>
      </c>
      <c r="G19" s="453" t="s">
        <v>997</v>
      </c>
      <c r="H19" s="454">
        <v>2</v>
      </c>
      <c r="I19" s="385">
        <v>4</v>
      </c>
      <c r="J19" s="455" t="str">
        <f>IF(E19="8. Corrupción",IF(OR(AND(H19=1,I19=5),AND(H19=2,I19=5),AND(H19=3,I19=4),(H19+I19&gt;=8)),"Extrema",IF(OR(AND(H19=1,I19=4),AND(H19=2,I19=4),AND(H19=4,I19=3),AND(H19=3,I19=3)),"Alta",IF(OR(AND(H19=1,I19=3),AND(H19=2,I19=3)),"Moderada","No aplica para Corrupción"))),IF(H19+I19=0,"",IF(OR(AND(H19=3,I19=4),(AND(H19=2,I19=5)),(AND(H19=1,I19=5))),"Extrema",IF(OR(AND(H19=3,I19=1),(AND(H19=2,I19=2))),"Baja",IF(OR(AND(H19=4,I19=1),AND(H19=3,I19=2),AND(H19=2,I19=3),AND(H19=1,I19=3)),"Moderada",IF(H19+I19&gt;=8,"Extrema",IF(H19+I19&lt;4,"Baja",IF(H19+I19&gt;=6,"Alta","Alta"))))))))</f>
        <v>Alta</v>
      </c>
      <c r="K19" s="456" t="s">
        <v>98</v>
      </c>
      <c r="L19" s="457" t="s">
        <v>998</v>
      </c>
      <c r="M19" s="458" t="s">
        <v>506</v>
      </c>
      <c r="N19" s="459">
        <f t="shared" si="0"/>
        <v>15</v>
      </c>
      <c r="O19" s="381" t="s">
        <v>286</v>
      </c>
      <c r="P19" s="459">
        <f>IF(O19="Adecuado",15,0)</f>
        <v>15</v>
      </c>
      <c r="Q19" s="381" t="s">
        <v>288</v>
      </c>
      <c r="R19" s="459">
        <f>IF(Q19="Oportuna",15,0)</f>
        <v>15</v>
      </c>
      <c r="S19" s="381" t="s">
        <v>300</v>
      </c>
      <c r="T19" s="459">
        <f>IF(S19="Prevenir",15,IF(S19="Detectar",10,0))</f>
        <v>15</v>
      </c>
      <c r="U19" s="381" t="s">
        <v>292</v>
      </c>
      <c r="V19" s="459">
        <f>IF(U19="Confiable",15,0)</f>
        <v>15</v>
      </c>
      <c r="W19" s="381" t="s">
        <v>294</v>
      </c>
      <c r="X19" s="459">
        <f>IF(W19="Se investigan y resuelven oportunamente",15,0)</f>
        <v>15</v>
      </c>
      <c r="Y19" s="381" t="s">
        <v>296</v>
      </c>
      <c r="Z19" s="459">
        <f t="shared" si="22"/>
        <v>10</v>
      </c>
      <c r="AA19" s="460">
        <f t="shared" si="23"/>
        <v>100</v>
      </c>
      <c r="AB19" s="461" t="str">
        <f t="shared" si="6"/>
        <v>Fuerte</v>
      </c>
      <c r="AC19" s="393" t="s">
        <v>1199</v>
      </c>
      <c r="AD19" s="461" t="str">
        <f>IF(AC19="Siempre se ejecuta","Fuerte",IF(AC19="Algunas veces","Moderado",IF(AC19="no se ejecuta","Débil","")))</f>
        <v>Fuerte</v>
      </c>
      <c r="AE19" s="461" t="str">
        <f t="shared" si="24"/>
        <v>FuerteFuerte</v>
      </c>
      <c r="AF19" s="461" t="str">
        <f>IFERROR(VLOOKUP(AE19,PARAMETROS!$BH$2:$BJ$10,3,FALSE),"")</f>
        <v>Fuerte</v>
      </c>
      <c r="AG19" s="461">
        <f t="shared" si="25"/>
        <v>100</v>
      </c>
      <c r="AH19" s="461" t="str">
        <f>IFERROR(VLOOKUP(AE19,PARAMETROS!$BH$2:$BJ$10,2,FALSE),"")</f>
        <v>No</v>
      </c>
      <c r="AI19" s="462">
        <f>IFERROR(AVERAGE(AG19:AG19),0)</f>
        <v>100</v>
      </c>
      <c r="AJ19" s="461" t="str">
        <f>IF(AI19&gt;=100,"Fuerte",IF(AI19&gt;=50,"Moderado",IF(AI19&gt;=0,"Débil","")))</f>
        <v>Fuerte</v>
      </c>
      <c r="AK19" s="393" t="s">
        <v>1200</v>
      </c>
      <c r="AL19" s="393" t="s">
        <v>1200</v>
      </c>
      <c r="AM19" s="463" t="str">
        <f>+AJ19&amp;AK19&amp;AL19</f>
        <v>FuerteDirectamenteDirectamente</v>
      </c>
      <c r="AN19" s="464">
        <f>IFERROR(VLOOKUP(AM19,PARAMETROS!$BD$1:$BG$9,2,FALSE),0)</f>
        <v>2</v>
      </c>
      <c r="AO19" s="465">
        <f>IF(E19&lt;&gt;"8. Corrupción",IFERROR(VLOOKUP(AM19,PARAMETROS!$BD$1:$BG$9,3,FALSE),0),0)</f>
        <v>2</v>
      </c>
      <c r="AP19" s="466">
        <f>IF(H19 ="",0,IF(H19-AN19&lt;=0,1,H19-AN19))</f>
        <v>1</v>
      </c>
      <c r="AQ19" s="467">
        <f t="shared" ref="AQ19" si="28">IF(E19&lt;&gt;"8. Corrupción",IF(I19="",0,IF(I19-AO19=0,1,I19-AO19)),I19)</f>
        <v>2</v>
      </c>
      <c r="AR19" s="468" t="str">
        <f t="shared" ref="AR19" si="29">IF(E19="8. Corrupción",IF(OR(AND(AP19=1,AQ19=5),AND(AP19=2,AQ19=5),AND(AP19=3,AQ19=4),(AP19+AQ19&gt;=8)),"Extrema",IF(OR(AND(AP19=1,AQ19=4),AND(AP19=2,AQ19=4),AND(AP19=4,AQ19=3),AND(AP19=3,AQ19=3)),"Alta",IF(OR(AND(AP19=1,AQ19=3),AND(AP19=2,AQ19=3)),"Moderada","No aplica para Corrupción"))),IF(AP19+AQ19=0,"",IF(OR(AND(AP19=3,AQ19=4),(AND(AP19=2,AQ19=5)),(AND(AP19=1,AQ19=5))),"Extrema",IF(OR(AND(AP19=3,AQ19=1),(AND(AP19=2,AQ19=2))),"Baja",IF(OR(AND(AP19=4,AQ19=1),AND(AP19=3,AQ19=2),AND(AP19=2,AQ19=3),AND(AP19=1,AQ19=3)),"Moderada",IF(AP19+AQ19&gt;=8,"Extrema",IF(AP19+AQ19&lt;4,"Baja",IF(AP19+AQ19&gt;=6,"Alta","Alta"))))))))</f>
        <v>Baja</v>
      </c>
      <c r="AS19" s="469" t="s">
        <v>203</v>
      </c>
      <c r="AT19" s="384" t="s">
        <v>999</v>
      </c>
      <c r="AU19" s="385" t="s">
        <v>1000</v>
      </c>
      <c r="AV19" s="385" t="s">
        <v>1001</v>
      </c>
      <c r="AW19" s="385" t="s">
        <v>1002</v>
      </c>
      <c r="AX19" s="470">
        <v>43467</v>
      </c>
      <c r="AY19" s="471">
        <v>43830</v>
      </c>
      <c r="AZ19" s="499" t="s">
        <v>1392</v>
      </c>
      <c r="BA19" s="440">
        <v>1</v>
      </c>
      <c r="BB19" s="500" t="s">
        <v>1393</v>
      </c>
      <c r="BC19" s="488" t="s">
        <v>125</v>
      </c>
      <c r="BD19" s="485"/>
    </row>
    <row r="20" spans="1:56" ht="252" hidden="1" customHeight="1" thickBot="1">
      <c r="A20" s="402"/>
      <c r="B20" s="422" t="s">
        <v>26</v>
      </c>
      <c r="C20" s="402" t="s">
        <v>185</v>
      </c>
      <c r="D20" s="403" t="s">
        <v>1003</v>
      </c>
      <c r="E20" s="403" t="s">
        <v>79</v>
      </c>
      <c r="F20" s="404" t="s">
        <v>1012</v>
      </c>
      <c r="G20" s="422" t="s">
        <v>1004</v>
      </c>
      <c r="H20" s="405">
        <v>1</v>
      </c>
      <c r="I20" s="403">
        <v>5</v>
      </c>
      <c r="J20" s="424" t="str">
        <f>IF(E20="8. Corrupción",IF(OR(AND(H20=1,I20=5),AND(H20=2,I20=5),AND(H20=3,I20=4),(H20+I20&gt;=8)),"Extrema",IF(OR(AND(H20=1,I20=4),AND(H20=2,I20=4),AND(H20=4,I20=3),AND(H20=3,I20=3)),"Alta",IF(OR(AND(H20=1,I20=3),AND(H20=2,I20=3)),"Moderada","No aplica para Corrupción"))),IF(H20+I20=0,"",IF(OR(AND(H20=3,I20=4),(AND(H20=2,I20=5)),(AND(H20=1,I20=5))),"Extrema",IF(OR(AND(H20=3,I20=1),(AND(H20=2,I20=2))),"Baja",IF(OR(AND(H20=4,I20=1),AND(H20=3,I20=2),AND(H20=2,I20=3),AND(H20=1,I20=3)),"Moderada",IF(H20+I20&gt;=8,"Extrema",IF(H20+I20&lt;4,"Baja",IF(H20+I20&gt;=6,"Alta","Alta"))))))))</f>
        <v>Extrema</v>
      </c>
      <c r="K20" s="425" t="s">
        <v>98</v>
      </c>
      <c r="L20" s="426" t="s">
        <v>1369</v>
      </c>
      <c r="M20" s="427" t="s">
        <v>506</v>
      </c>
      <c r="N20" s="428">
        <f t="shared" si="0"/>
        <v>15</v>
      </c>
      <c r="O20" s="381" t="s">
        <v>286</v>
      </c>
      <c r="P20" s="428">
        <f>IF(O20="Adecuado",15,0)</f>
        <v>15</v>
      </c>
      <c r="Q20" s="381" t="s">
        <v>288</v>
      </c>
      <c r="R20" s="428">
        <f>IF(Q20="Oportuna",15,0)</f>
        <v>15</v>
      </c>
      <c r="S20" s="381" t="s">
        <v>300</v>
      </c>
      <c r="T20" s="428">
        <f>IF(S20="Prevenir",15,IF(S20="Detectar",10,0))</f>
        <v>15</v>
      </c>
      <c r="U20" s="381" t="s">
        <v>292</v>
      </c>
      <c r="V20" s="428">
        <f>IF(U20="Confiable",15,0)</f>
        <v>15</v>
      </c>
      <c r="W20" s="381" t="s">
        <v>294</v>
      </c>
      <c r="X20" s="428">
        <f>IF(W20="Se investigan y resuelven oportunamente",15,0)</f>
        <v>15</v>
      </c>
      <c r="Y20" s="381" t="s">
        <v>296</v>
      </c>
      <c r="Z20" s="428">
        <f t="shared" ref="Z20" si="30">IF(Y20="Completa",10,IF(Y20="incompleta",5,0))</f>
        <v>10</v>
      </c>
      <c r="AA20" s="429">
        <f t="shared" ref="AA20" si="31">N20+P20+R20+T20+V20+X20+Z20</f>
        <v>100</v>
      </c>
      <c r="AB20" s="430" t="str">
        <f t="shared" si="6"/>
        <v>Fuerte</v>
      </c>
      <c r="AC20" s="393" t="s">
        <v>1199</v>
      </c>
      <c r="AD20" s="430" t="str">
        <f>IF(AC20="Siempre se ejecuta","Fuerte",IF(AC20="Algunas veces","Moderado",IF(AC20="no se ejecuta","Débil","")))</f>
        <v>Fuerte</v>
      </c>
      <c r="AE20" s="430" t="str">
        <f t="shared" ref="AE20" si="32">AB20&amp;AD20</f>
        <v>FuerteFuerte</v>
      </c>
      <c r="AF20" s="430" t="str">
        <f>IFERROR(VLOOKUP(AE20,PARAMETROS!$BH$2:$BJ$10,3,FALSE),"")</f>
        <v>Fuerte</v>
      </c>
      <c r="AG20" s="430">
        <f t="shared" ref="AG20" si="33">IF(AF20="fuerte",100,IF(AF20="Moderado",50,IF(AF20="débil",0,"")))</f>
        <v>100</v>
      </c>
      <c r="AH20" s="430" t="str">
        <f>IFERROR(VLOOKUP(AE20,PARAMETROS!$BH$2:$BJ$10,2,FALSE),"")</f>
        <v>No</v>
      </c>
      <c r="AI20" s="441">
        <f>IFERROR(AVERAGE(AG20:AG20),0)</f>
        <v>100</v>
      </c>
      <c r="AJ20" s="430" t="str">
        <f>IF(AI20&gt;=100,"Fuerte",IF(AI20&gt;=50,"Moderado",IF(AI20&gt;=0,"Débil","")))</f>
        <v>Fuerte</v>
      </c>
      <c r="AK20" s="393" t="s">
        <v>1200</v>
      </c>
      <c r="AL20" s="393" t="s">
        <v>1295</v>
      </c>
      <c r="AM20" s="411" t="str">
        <f>+AJ20&amp;AK20&amp;AL20</f>
        <v>FuerteDirectamenteNo disminuye</v>
      </c>
      <c r="AN20" s="433">
        <f>IFERROR(VLOOKUP(AM20,PARAMETROS!$BD$1:$BG$9,2,FALSE),0)</f>
        <v>2</v>
      </c>
      <c r="AO20" s="434">
        <f>IF(E20&lt;&gt;"8. Corrupción",IFERROR(VLOOKUP(AM20,PARAMETROS!$BD$1:$BG$9,3,FALSE),0),0)</f>
        <v>0</v>
      </c>
      <c r="AP20" s="435">
        <f>IF(H20 ="",0,IF(H20-AN20&lt;=0,1,H20-AN20))</f>
        <v>1</v>
      </c>
      <c r="AQ20" s="436">
        <f t="shared" ref="AQ20" si="34">IF(E20&lt;&gt;"8. Corrupción",IF(I20="",0,IF(I20-AO20=0,1,I20-AO20)),I20)</f>
        <v>5</v>
      </c>
      <c r="AR20" s="437" t="str">
        <f t="shared" ref="AR20" si="35">IF(E20="8. Corrupción",IF(OR(AND(AP20=1,AQ20=5),AND(AP20=2,AQ20=5),AND(AP20=3,AQ20=4),(AP20+AQ20&gt;=8)),"Extrema",IF(OR(AND(AP20=1,AQ20=4),AND(AP20=2,AQ20=4),AND(AP20=4,AQ20=3),AND(AP20=3,AQ20=3)),"Alta",IF(OR(AND(AP20=1,AQ20=3),AND(AP20=2,AQ20=3)),"Moderada","No aplica para Corrupción"))),IF(AP20+AQ20=0,"",IF(OR(AND(AP20=3,AQ20=4),(AND(AP20=2,AQ20=5)),(AND(AP20=1,AQ20=5))),"Extrema",IF(OR(AND(AP20=3,AQ20=1),(AND(AP20=2,AQ20=2))),"Baja",IF(OR(AND(AP20=4,AQ20=1),AND(AP20=3,AQ20=2),AND(AP20=2,AQ20=3),AND(AP20=1,AQ20=3)),"Moderada",IF(AP20+AQ20&gt;=8,"Extrema",IF(AP20+AQ20&lt;4,"Baja",IF(AP20+AQ20&gt;=6,"Alta","Alta"))))))))</f>
        <v>Extrema</v>
      </c>
      <c r="AS20" s="402" t="s">
        <v>200</v>
      </c>
      <c r="AT20" s="438" t="s">
        <v>1005</v>
      </c>
      <c r="AU20" s="403" t="s">
        <v>1006</v>
      </c>
      <c r="AV20" s="403" t="s">
        <v>1007</v>
      </c>
      <c r="AW20" s="403" t="s">
        <v>1008</v>
      </c>
      <c r="AX20" s="415">
        <v>43467</v>
      </c>
      <c r="AY20" s="439">
        <v>43467</v>
      </c>
      <c r="AZ20" s="512" t="s">
        <v>1469</v>
      </c>
      <c r="BA20" s="440">
        <v>1</v>
      </c>
      <c r="BB20" s="526" t="s">
        <v>1573</v>
      </c>
      <c r="BC20" s="483" t="s">
        <v>125</v>
      </c>
      <c r="BD20" s="487"/>
    </row>
    <row r="21" spans="1:56" ht="115.5" hidden="1" customHeight="1" thickBot="1">
      <c r="A21" s="567"/>
      <c r="B21" s="712" t="s">
        <v>26</v>
      </c>
      <c r="C21" s="567" t="s">
        <v>185</v>
      </c>
      <c r="D21" s="713" t="s">
        <v>1009</v>
      </c>
      <c r="E21" s="713" t="s">
        <v>78</v>
      </c>
      <c r="F21" s="368" t="s">
        <v>1353</v>
      </c>
      <c r="G21" s="712" t="s">
        <v>1011</v>
      </c>
      <c r="H21" s="715">
        <v>1</v>
      </c>
      <c r="I21" s="713">
        <v>3</v>
      </c>
      <c r="J21" s="717" t="str">
        <f>IF(E21="8. Corrupción",IF(OR(AND(H21=1,I21=5),AND(H21=2,I21=5),AND(H21=3,I21=4),(H21+I21&gt;=8)),"Extrema",IF(OR(AND(H21=1,I21=4),AND(H21=2,I21=4),AND(H21=4,I21=3),AND(H21=3,I21=3)),"Alta",IF(OR(AND(H21=1,I21=3),AND(H21=2,I21=3)),"Moderada","No aplica para Corrupción"))),IF(H21+I21=0,"",IF(OR(AND(H21=3,I21=4),(AND(H21=2,I21=5)),(AND(H21=1,I21=5))),"Extrema",IF(OR(AND(H21=3,I21=1),(AND(H21=2,I21=2))),"Baja",IF(OR(AND(H21=4,I21=1),AND(H21=3,I21=2),AND(H21=2,I21=3),AND(H21=1,I21=3)),"Moderada",IF(H21+I21&gt;=8,"Extrema",IF(H21+I21&lt;4,"Baja",IF(H21+I21&gt;=6,"Alta","Alta"))))))))</f>
        <v>Moderada</v>
      </c>
      <c r="K21" s="442" t="s">
        <v>105</v>
      </c>
      <c r="L21" s="371" t="s">
        <v>1368</v>
      </c>
      <c r="M21" s="444" t="s">
        <v>506</v>
      </c>
      <c r="N21" s="445">
        <f t="shared" si="0"/>
        <v>15</v>
      </c>
      <c r="O21" s="381" t="s">
        <v>286</v>
      </c>
      <c r="P21" s="445">
        <f>IF(O21="Adecuado",15,0)</f>
        <v>15</v>
      </c>
      <c r="Q21" s="381" t="s">
        <v>288</v>
      </c>
      <c r="R21" s="445">
        <f>IF(Q21="Oportuna",15,0)</f>
        <v>15</v>
      </c>
      <c r="S21" s="381" t="s">
        <v>300</v>
      </c>
      <c r="T21" s="445">
        <f>IF(S21="Prevenir",15,IF(S21="Detectar",10,0))</f>
        <v>15</v>
      </c>
      <c r="U21" s="381" t="s">
        <v>292</v>
      </c>
      <c r="V21" s="445">
        <f>IF(U21="Confiable",15,0)</f>
        <v>15</v>
      </c>
      <c r="W21" s="381" t="s">
        <v>294</v>
      </c>
      <c r="X21" s="445">
        <f>IF(W21="Se investigan y resuelven oportunamente",15,0)</f>
        <v>15</v>
      </c>
      <c r="Y21" s="381" t="s">
        <v>296</v>
      </c>
      <c r="Z21" s="445">
        <f t="shared" ref="Z21:Z22" si="36">IF(Y21="Completa",10,IF(Y21="incompleta",5,0))</f>
        <v>10</v>
      </c>
      <c r="AA21" s="446">
        <f t="shared" ref="AA21:AA22" si="37">N21+P21+R21+T21+V21+X21+Z21</f>
        <v>100</v>
      </c>
      <c r="AB21" s="447" t="str">
        <f t="shared" si="6"/>
        <v>Fuerte</v>
      </c>
      <c r="AC21" s="393" t="s">
        <v>1199</v>
      </c>
      <c r="AD21" s="447" t="str">
        <f>IF(AC21="Siempre se ejecuta","Fuerte",IF(AC21="Algunas veces","Moderado",IF(AC21="no se ejecuta","Débil","")))</f>
        <v>Fuerte</v>
      </c>
      <c r="AE21" s="447" t="str">
        <f t="shared" ref="AE21:AE22" si="38">AB21&amp;AD21</f>
        <v>FuerteFuerte</v>
      </c>
      <c r="AF21" s="447" t="str">
        <f>IFERROR(VLOOKUP(AE21,PARAMETROS!$BH$2:$BJ$10,3,FALSE),"")</f>
        <v>Fuerte</v>
      </c>
      <c r="AG21" s="447">
        <f t="shared" ref="AG21:AG22" si="39">IF(AF21="fuerte",100,IF(AF21="Moderado",50,IF(AF21="débil",0,"")))</f>
        <v>100</v>
      </c>
      <c r="AH21" s="447" t="str">
        <f>IFERROR(VLOOKUP(AE21,PARAMETROS!$BH$2:$BJ$10,2,FALSE),"")</f>
        <v>No</v>
      </c>
      <c r="AI21" s="699">
        <f>IFERROR(AVERAGE(AG21:AG22),0)</f>
        <v>100</v>
      </c>
      <c r="AJ21" s="701" t="str">
        <f>IF(AI21&gt;=100,"Fuerte",IF(AI21&gt;=50,"Moderado",IF(AI21&gt;=0,"Débil","")))</f>
        <v>Fuerte</v>
      </c>
      <c r="AK21" s="692" t="s">
        <v>1200</v>
      </c>
      <c r="AL21" s="692" t="s">
        <v>1200</v>
      </c>
      <c r="AM21" s="693" t="str">
        <f>+AJ21&amp;AK21&amp;AL21</f>
        <v>FuerteDirectamenteDirectamente</v>
      </c>
      <c r="AN21" s="695">
        <f>IFERROR(VLOOKUP(AM21,PARAMETROS!$BD$1:$BG$9,2,FALSE),0)</f>
        <v>2</v>
      </c>
      <c r="AO21" s="697">
        <f>IF(E21&lt;&gt;"8. Corrupción",IFERROR(VLOOKUP(AM21,PARAMETROS!$BD$1:$BG$9,3,FALSE),0),0)</f>
        <v>2</v>
      </c>
      <c r="AP21" s="686">
        <f>IF(H21 ="",0,IF(H21-AN21&lt;=0,1,H21-AN21))</f>
        <v>1</v>
      </c>
      <c r="AQ21" s="688">
        <f t="shared" ref="AQ21" si="40">IF(E21&lt;&gt;"8. Corrupción",IF(I21="",0,IF(I21-AO21=0,1,I21-AO21)),I21)</f>
        <v>1</v>
      </c>
      <c r="AR21" s="690" t="str">
        <f t="shared" ref="AR21" si="41">IF(E21="8. Corrupción",IF(OR(AND(AP21=1,AQ21=5),AND(AP21=2,AQ21=5),AND(AP21=3,AQ21=4),(AP21+AQ21&gt;=8)),"Extrema",IF(OR(AND(AP21=1,AQ21=4),AND(AP21=2,AQ21=4),AND(AP21=4,AQ21=3),AND(AP21=3,AQ21=3)),"Alta",IF(OR(AND(AP21=1,AQ21=3),AND(AP21=2,AQ21=3)),"Moderada","No aplica para Corrupción"))),IF(AP21+AQ21=0,"",IF(OR(AND(AP21=3,AQ21=4),(AND(AP21=2,AQ21=5)),(AND(AP21=1,AQ21=5))),"Extrema",IF(OR(AND(AP21=3,AQ21=1),(AND(AP21=2,AQ21=2))),"Baja",IF(OR(AND(AP21=4,AQ21=1),AND(AP21=3,AQ21=2),AND(AP21=2,AQ21=3),AND(AP21=1,AQ21=3)),"Moderada",IF(AP21+AQ21&gt;=8,"Extrema",IF(AP21+AQ21&lt;4,"Baja",IF(AP21+AQ21&gt;=6,"Alta","Alta"))))))))</f>
        <v>Baja</v>
      </c>
      <c r="AS21" s="567" t="s">
        <v>199</v>
      </c>
      <c r="AT21" s="565" t="s">
        <v>1013</v>
      </c>
      <c r="AU21" s="565" t="s">
        <v>1014</v>
      </c>
      <c r="AV21" s="565" t="s">
        <v>1016</v>
      </c>
      <c r="AW21" s="565" t="s">
        <v>1015</v>
      </c>
      <c r="AX21" s="620">
        <v>43467</v>
      </c>
      <c r="AY21" s="621">
        <v>43830</v>
      </c>
      <c r="AZ21" s="799" t="s">
        <v>1394</v>
      </c>
      <c r="BA21" s="440">
        <v>1</v>
      </c>
      <c r="BB21" s="563" t="s">
        <v>1564</v>
      </c>
      <c r="BC21" s="565" t="s">
        <v>125</v>
      </c>
      <c r="BD21" s="602"/>
    </row>
    <row r="22" spans="1:56" ht="276.75" hidden="1" customHeight="1" thickBot="1">
      <c r="A22" s="569"/>
      <c r="B22" s="574"/>
      <c r="C22" s="569"/>
      <c r="D22" s="714"/>
      <c r="E22" s="714"/>
      <c r="F22" s="370" t="s">
        <v>1010</v>
      </c>
      <c r="G22" s="574"/>
      <c r="H22" s="716"/>
      <c r="I22" s="714"/>
      <c r="J22" s="718"/>
      <c r="K22" s="448" t="s">
        <v>98</v>
      </c>
      <c r="L22" s="372" t="s">
        <v>1367</v>
      </c>
      <c r="M22" s="449" t="s">
        <v>506</v>
      </c>
      <c r="N22" s="450">
        <f t="shared" si="0"/>
        <v>15</v>
      </c>
      <c r="O22" s="381" t="s">
        <v>286</v>
      </c>
      <c r="P22" s="450">
        <f t="shared" ref="P22" si="42">IF(O22="Adecuado",15,0)</f>
        <v>15</v>
      </c>
      <c r="Q22" s="381" t="s">
        <v>288</v>
      </c>
      <c r="R22" s="450">
        <f t="shared" ref="R22" si="43">IF(Q22="Oportuna",15,0)</f>
        <v>15</v>
      </c>
      <c r="S22" s="381" t="s">
        <v>300</v>
      </c>
      <c r="T22" s="450">
        <f t="shared" ref="T22" si="44">IF(S22="Prevenir",15,IF(S22="Detectar",10,0))</f>
        <v>15</v>
      </c>
      <c r="U22" s="381" t="s">
        <v>292</v>
      </c>
      <c r="V22" s="450">
        <f t="shared" ref="V22" si="45">IF(U22="Confiable",15,0)</f>
        <v>15</v>
      </c>
      <c r="W22" s="381" t="s">
        <v>294</v>
      </c>
      <c r="X22" s="450">
        <f t="shared" ref="X22" si="46">IF(W22="Se investigan y resuelven oportunamente",15,0)</f>
        <v>15</v>
      </c>
      <c r="Y22" s="381" t="s">
        <v>296</v>
      </c>
      <c r="Z22" s="450">
        <f t="shared" si="36"/>
        <v>10</v>
      </c>
      <c r="AA22" s="451">
        <f t="shared" si="37"/>
        <v>100</v>
      </c>
      <c r="AB22" s="452" t="str">
        <f t="shared" si="6"/>
        <v>Fuerte</v>
      </c>
      <c r="AC22" s="393" t="s">
        <v>1199</v>
      </c>
      <c r="AD22" s="452" t="str">
        <f t="shared" ref="AD22" si="47">IF(AC22="Siempre se ejecuta","Fuerte",IF(AC22="Algunas veces","Moderado",IF(AC22="no se ejecuta","Débil","")))</f>
        <v>Fuerte</v>
      </c>
      <c r="AE22" s="452" t="str">
        <f t="shared" si="38"/>
        <v>FuerteFuerte</v>
      </c>
      <c r="AF22" s="452" t="str">
        <f>IFERROR(VLOOKUP(AE22,PARAMETROS!$BH$2:$BJ$10,3,FALSE),"")</f>
        <v>Fuerte</v>
      </c>
      <c r="AG22" s="452">
        <f t="shared" si="39"/>
        <v>100</v>
      </c>
      <c r="AH22" s="452" t="str">
        <f>IFERROR(VLOOKUP(AE22,PARAMETROS!$BH$2:$BJ$10,2,FALSE),"")</f>
        <v>No</v>
      </c>
      <c r="AI22" s="700"/>
      <c r="AJ22" s="702"/>
      <c r="AK22" s="692"/>
      <c r="AL22" s="692"/>
      <c r="AM22" s="694"/>
      <c r="AN22" s="696"/>
      <c r="AO22" s="698"/>
      <c r="AP22" s="687"/>
      <c r="AQ22" s="689"/>
      <c r="AR22" s="691"/>
      <c r="AS22" s="569"/>
      <c r="AT22" s="566"/>
      <c r="AU22" s="566"/>
      <c r="AV22" s="566"/>
      <c r="AW22" s="566"/>
      <c r="AX22" s="566"/>
      <c r="AY22" s="798"/>
      <c r="AZ22" s="810"/>
      <c r="BA22" s="440" t="s">
        <v>1426</v>
      </c>
      <c r="BB22" s="564"/>
      <c r="BC22" s="566"/>
      <c r="BD22" s="798"/>
    </row>
    <row r="23" spans="1:56" ht="409.6" hidden="1" customHeight="1" thickBot="1">
      <c r="A23" s="601" t="s">
        <v>729</v>
      </c>
      <c r="B23" s="602"/>
      <c r="C23" s="601" t="s">
        <v>194</v>
      </c>
      <c r="D23" s="565" t="s">
        <v>1017</v>
      </c>
      <c r="E23" s="565" t="s">
        <v>78</v>
      </c>
      <c r="F23" s="603" t="s">
        <v>1018</v>
      </c>
      <c r="G23" s="602" t="s">
        <v>1019</v>
      </c>
      <c r="H23" s="601">
        <v>1</v>
      </c>
      <c r="I23" s="565">
        <v>3</v>
      </c>
      <c r="J23" s="606" t="str">
        <f>IF(E23="8. Corrupción",IF(OR(AND(H23=1,I23=5),AND(H23=2,I23=5),AND(H23=3,I23=4),(H23+I23&gt;=8)),"Extrema",IF(OR(AND(H23=1,I23=4),AND(H23=2,I23=4),AND(H23=4,I23=3),AND(H23=3,I23=3)),"Alta",IF(OR(AND(H23=1,I23=3),AND(H23=2,I23=3)),"Moderada","No aplica para Corrupción"))),IF(H23+I23=0,"",IF(OR(AND(H23=3,I23=4),(AND(H23=2,I23=5)),(AND(H23=1,I23=5))),"Extrema",IF(OR(AND(H23=3,I23=1),(AND(H23=2,I23=2))),"Baja",IF(OR(AND(H23=4,I23=1),AND(H23=3,I23=2),AND(H23=2,I23=3),AND(H23=1,I23=3)),"Moderada",IF(H23+I23&gt;=8,"Extrema",IF(H23+I23&lt;4,"Baja",IF(H23+I23&gt;=6,"Alta","Alta"))))))))</f>
        <v>Moderada</v>
      </c>
      <c r="K23" s="607" t="s">
        <v>81</v>
      </c>
      <c r="L23" s="610" t="s">
        <v>1020</v>
      </c>
      <c r="M23" s="586" t="s">
        <v>506</v>
      </c>
      <c r="N23" s="589">
        <f>IF(M23="Asignado",15,0)</f>
        <v>15</v>
      </c>
      <c r="O23" s="590" t="s">
        <v>286</v>
      </c>
      <c r="P23" s="589">
        <f>IF(O23="Adecuado",15,0)</f>
        <v>15</v>
      </c>
      <c r="Q23" s="590" t="s">
        <v>288</v>
      </c>
      <c r="R23" s="589">
        <f>IF(Q23="Oportuna",15,0)</f>
        <v>15</v>
      </c>
      <c r="S23" s="590" t="s">
        <v>300</v>
      </c>
      <c r="T23" s="589">
        <f>IF(S23="Prevenir",15,IF(S23="Detectar",10,0))</f>
        <v>15</v>
      </c>
      <c r="U23" s="590" t="s">
        <v>512</v>
      </c>
      <c r="V23" s="589">
        <f>IF(U23="Confiable",15,0)</f>
        <v>0</v>
      </c>
      <c r="W23" s="590" t="s">
        <v>294</v>
      </c>
      <c r="X23" s="589">
        <f>IF(W23="Se investigan y resuelven oportunamente",15,0)</f>
        <v>15</v>
      </c>
      <c r="Y23" s="590" t="s">
        <v>296</v>
      </c>
      <c r="Z23" s="589">
        <f>IF(Y23="Completa",10,IF(Y23="incompleta",5,0))</f>
        <v>10</v>
      </c>
      <c r="AA23" s="594">
        <f>N23+P23+R23+T23+V23+X23+Z23</f>
        <v>85</v>
      </c>
      <c r="AB23" s="547" t="str">
        <f>IF(AA23&gt;=96,"Fuerte",IF(AA23&gt;=86,"Moderado",IF(AA23&gt;=0,"Débil","")))</f>
        <v>Débil</v>
      </c>
      <c r="AC23" s="551" t="s">
        <v>1199</v>
      </c>
      <c r="AD23" s="547" t="str">
        <f>IF(AC23="Siempre se ejecuta","Fuerte",IF(AC23="Algunas veces","Moderado",IF(AC23="no se ejecuta","Débil","")))</f>
        <v>Fuerte</v>
      </c>
      <c r="AE23" s="547" t="str">
        <f>AB23&amp;AD23</f>
        <v>DébilFuerte</v>
      </c>
      <c r="AF23" s="547" t="str">
        <f>IFERROR(VLOOKUP(AE23,PARAMETROS!$BH$2:$BJ$10,3,FALSE),"")</f>
        <v>Débil</v>
      </c>
      <c r="AG23" s="547">
        <f>IF(AF23="fuerte",100,IF(AF23="Moderado",50,IF(AF23="débil",0,"")))</f>
        <v>0</v>
      </c>
      <c r="AH23" s="547" t="str">
        <f>IFERROR(VLOOKUP(AE23,PARAMETROS!$BH$2:$BJ$10,2,FALSE),"")</f>
        <v>Sí</v>
      </c>
      <c r="AI23" s="550">
        <f>IFERROR(AVERAGE(AG23:AG23),0)</f>
        <v>0</v>
      </c>
      <c r="AJ23" s="547" t="str">
        <f>IF(AI23&gt;=100,"Fuerte",IF(AI23&gt;=50,"Moderado",IF(AI23&gt;=0,"Débil","")))</f>
        <v>Débil</v>
      </c>
      <c r="AK23" s="551" t="s">
        <v>1200</v>
      </c>
      <c r="AL23" s="551" t="s">
        <v>556</v>
      </c>
      <c r="AM23" s="553" t="str">
        <f>+AJ23&amp;AK23&amp;AL23</f>
        <v>DébilDirectamenteIndirectamente</v>
      </c>
      <c r="AN23" s="554">
        <f>IFERROR(VLOOKUP(AM23,PARAMETROS!$BD$1:$BG$9,2,FALSE),0)</f>
        <v>0</v>
      </c>
      <c r="AO23" s="555">
        <f>IF(E23&lt;&gt;"8. Corrupción",IFERROR(VLOOKUP(AM23,PARAMETROS!$BD$1:$BG$9,3,FALSE),0),0)</f>
        <v>0</v>
      </c>
      <c r="AP23" s="613">
        <f>IF(H23 ="",0,IF(H23-AN23&lt;=0,1,H23-AN23))</f>
        <v>1</v>
      </c>
      <c r="AQ23" s="555">
        <f>IF(E23&lt;&gt;"8. Corrupción",IF(I23="",0,IF(I23-AO23=0,1,I23-AO23)),I23)</f>
        <v>3</v>
      </c>
      <c r="AR23" s="614" t="str">
        <f>IF(E23="8. Corrupción",IF(OR(AND(AP23=1,AQ23=5),AND(AP23=2,AQ23=5),AND(AP23=3,AQ23=4),(AP23+AQ23&gt;=8)),"Extrema",IF(OR(AND(AP23=1,AQ23=4),AND(AP23=2,AQ23=4),AND(AP23=4,AQ23=3),AND(AP23=3,AQ23=3)),"Alta",IF(OR(AND(AP23=1,AQ23=3),AND(AP23=2,AQ23=3)),"Moderada","No aplica para Corrupción"))),IF(AP23+AQ23=0,"",IF(OR(AND(AP23=3,AQ23=4),(AND(AP23=2,AQ23=5)),(AND(AP23=1,AQ23=5))),"Extrema",IF(OR(AND(AP23=3,AQ23=1),(AND(AP23=2,AQ23=2))),"Baja",IF(OR(AND(AP23=4,AQ23=1),AND(AP23=3,AQ23=2),AND(AP23=2,AQ23=3),AND(AP23=1,AQ23=3)),"Moderada",IF(AP23+AQ23&gt;=8,"Extrema",IF(AP23+AQ23&lt;4,"Baja",IF(AP23+AQ23&gt;=6,"Alta","Alta"))))))))</f>
        <v>Moderada</v>
      </c>
      <c r="AS23" s="601" t="s">
        <v>203</v>
      </c>
      <c r="AT23" s="565" t="s">
        <v>1021</v>
      </c>
      <c r="AU23" s="565" t="s">
        <v>1022</v>
      </c>
      <c r="AV23" s="565" t="s">
        <v>1023</v>
      </c>
      <c r="AW23" s="565" t="s">
        <v>1024</v>
      </c>
      <c r="AX23" s="620">
        <v>43467</v>
      </c>
      <c r="AY23" s="621">
        <v>43830</v>
      </c>
      <c r="AZ23" s="491" t="s">
        <v>1519</v>
      </c>
      <c r="BA23" s="440">
        <v>1</v>
      </c>
      <c r="BB23" s="513" t="s">
        <v>1565</v>
      </c>
      <c r="BC23" s="484" t="s">
        <v>125</v>
      </c>
      <c r="BD23" s="490"/>
    </row>
    <row r="24" spans="1:56" ht="229.5" hidden="1" customHeight="1" thickBot="1">
      <c r="A24" s="587"/>
      <c r="B24" s="556"/>
      <c r="C24" s="587"/>
      <c r="D24" s="548"/>
      <c r="E24" s="548"/>
      <c r="F24" s="604"/>
      <c r="G24" s="556"/>
      <c r="H24" s="587"/>
      <c r="I24" s="548"/>
      <c r="J24" s="556"/>
      <c r="K24" s="608"/>
      <c r="L24" s="611"/>
      <c r="M24" s="587"/>
      <c r="N24" s="548"/>
      <c r="O24" s="548"/>
      <c r="P24" s="548"/>
      <c r="Q24" s="548"/>
      <c r="R24" s="548"/>
      <c r="S24" s="548"/>
      <c r="T24" s="548"/>
      <c r="U24" s="548"/>
      <c r="V24" s="548"/>
      <c r="W24" s="548"/>
      <c r="X24" s="548"/>
      <c r="Y24" s="548"/>
      <c r="Z24" s="548"/>
      <c r="AA24" s="548"/>
      <c r="AB24" s="548"/>
      <c r="AC24" s="548"/>
      <c r="AD24" s="598"/>
      <c r="AE24" s="548"/>
      <c r="AF24" s="548"/>
      <c r="AG24" s="548"/>
      <c r="AH24" s="548"/>
      <c r="AI24" s="548"/>
      <c r="AJ24" s="548"/>
      <c r="AK24" s="548"/>
      <c r="AL24" s="548"/>
      <c r="AM24" s="548"/>
      <c r="AN24" s="548"/>
      <c r="AO24" s="556"/>
      <c r="AP24" s="587"/>
      <c r="AQ24" s="556"/>
      <c r="AR24" s="615"/>
      <c r="AS24" s="587"/>
      <c r="AT24" s="604"/>
      <c r="AU24" s="548"/>
      <c r="AV24" s="548"/>
      <c r="AW24" s="548"/>
      <c r="AX24" s="622"/>
      <c r="AY24" s="556"/>
      <c r="AZ24" s="491" t="s">
        <v>1520</v>
      </c>
      <c r="BA24" s="440">
        <v>1</v>
      </c>
      <c r="BB24" s="498" t="s">
        <v>1395</v>
      </c>
      <c r="BC24" s="484" t="s">
        <v>125</v>
      </c>
      <c r="BD24" s="490"/>
    </row>
    <row r="25" spans="1:56" ht="177" hidden="1" customHeight="1" thickBot="1">
      <c r="A25" s="587"/>
      <c r="B25" s="556"/>
      <c r="C25" s="587"/>
      <c r="D25" s="548"/>
      <c r="E25" s="548"/>
      <c r="F25" s="604"/>
      <c r="G25" s="556"/>
      <c r="H25" s="587"/>
      <c r="I25" s="548"/>
      <c r="J25" s="556"/>
      <c r="K25" s="608"/>
      <c r="L25" s="611"/>
      <c r="M25" s="587"/>
      <c r="N25" s="548"/>
      <c r="O25" s="548"/>
      <c r="P25" s="548"/>
      <c r="Q25" s="548"/>
      <c r="R25" s="548"/>
      <c r="S25" s="548"/>
      <c r="T25" s="548"/>
      <c r="U25" s="548"/>
      <c r="V25" s="548"/>
      <c r="W25" s="548"/>
      <c r="X25" s="548"/>
      <c r="Y25" s="548"/>
      <c r="Z25" s="548"/>
      <c r="AA25" s="548"/>
      <c r="AB25" s="548"/>
      <c r="AC25" s="548"/>
      <c r="AD25" s="598"/>
      <c r="AE25" s="548"/>
      <c r="AF25" s="548"/>
      <c r="AG25" s="548"/>
      <c r="AH25" s="548"/>
      <c r="AI25" s="548"/>
      <c r="AJ25" s="548"/>
      <c r="AK25" s="548"/>
      <c r="AL25" s="548"/>
      <c r="AM25" s="548"/>
      <c r="AN25" s="548"/>
      <c r="AO25" s="556"/>
      <c r="AP25" s="587"/>
      <c r="AQ25" s="556"/>
      <c r="AR25" s="615"/>
      <c r="AS25" s="587"/>
      <c r="AT25" s="604"/>
      <c r="AU25" s="548"/>
      <c r="AV25" s="548"/>
      <c r="AW25" s="548"/>
      <c r="AX25" s="622"/>
      <c r="AY25" s="556"/>
      <c r="AZ25" s="491" t="s">
        <v>1396</v>
      </c>
      <c r="BA25" s="440">
        <v>1</v>
      </c>
      <c r="BB25" s="513" t="s">
        <v>1397</v>
      </c>
      <c r="BC25" s="484" t="s">
        <v>125</v>
      </c>
      <c r="BD25" s="490"/>
    </row>
    <row r="26" spans="1:56" ht="134.25" hidden="1" customHeight="1" thickBot="1">
      <c r="A26" s="587"/>
      <c r="B26" s="556"/>
      <c r="C26" s="587"/>
      <c r="D26" s="548"/>
      <c r="E26" s="548"/>
      <c r="F26" s="604"/>
      <c r="G26" s="556"/>
      <c r="H26" s="587"/>
      <c r="I26" s="548"/>
      <c r="J26" s="556"/>
      <c r="K26" s="608"/>
      <c r="L26" s="611"/>
      <c r="M26" s="587"/>
      <c r="N26" s="548"/>
      <c r="O26" s="548"/>
      <c r="P26" s="548"/>
      <c r="Q26" s="548"/>
      <c r="R26" s="548"/>
      <c r="S26" s="548"/>
      <c r="T26" s="548"/>
      <c r="U26" s="548"/>
      <c r="V26" s="548"/>
      <c r="W26" s="548"/>
      <c r="X26" s="548"/>
      <c r="Y26" s="548"/>
      <c r="Z26" s="548"/>
      <c r="AA26" s="548"/>
      <c r="AB26" s="548"/>
      <c r="AC26" s="548"/>
      <c r="AD26" s="598"/>
      <c r="AE26" s="548"/>
      <c r="AF26" s="548"/>
      <c r="AG26" s="548"/>
      <c r="AH26" s="548"/>
      <c r="AI26" s="548"/>
      <c r="AJ26" s="548"/>
      <c r="AK26" s="548"/>
      <c r="AL26" s="548"/>
      <c r="AM26" s="548"/>
      <c r="AN26" s="548"/>
      <c r="AO26" s="556"/>
      <c r="AP26" s="587"/>
      <c r="AQ26" s="556"/>
      <c r="AR26" s="615"/>
      <c r="AS26" s="587"/>
      <c r="AT26" s="604"/>
      <c r="AU26" s="548"/>
      <c r="AV26" s="548"/>
      <c r="AW26" s="548"/>
      <c r="AX26" s="622"/>
      <c r="AY26" s="556"/>
      <c r="AZ26" s="491" t="s">
        <v>1521</v>
      </c>
      <c r="BA26" s="440">
        <v>1</v>
      </c>
      <c r="BB26" s="513" t="s">
        <v>1398</v>
      </c>
      <c r="BC26" s="484" t="s">
        <v>125</v>
      </c>
      <c r="BD26" s="490"/>
    </row>
    <row r="27" spans="1:56" ht="92.25" hidden="1" customHeight="1" thickBot="1">
      <c r="A27" s="587"/>
      <c r="B27" s="556"/>
      <c r="C27" s="587"/>
      <c r="D27" s="548"/>
      <c r="E27" s="548"/>
      <c r="F27" s="604"/>
      <c r="G27" s="556"/>
      <c r="H27" s="587"/>
      <c r="I27" s="548"/>
      <c r="J27" s="556"/>
      <c r="K27" s="608"/>
      <c r="L27" s="611"/>
      <c r="M27" s="587"/>
      <c r="N27" s="548"/>
      <c r="O27" s="548"/>
      <c r="P27" s="548"/>
      <c r="Q27" s="548"/>
      <c r="R27" s="548"/>
      <c r="S27" s="548"/>
      <c r="T27" s="548"/>
      <c r="U27" s="548"/>
      <c r="V27" s="548"/>
      <c r="W27" s="548"/>
      <c r="X27" s="548"/>
      <c r="Y27" s="548"/>
      <c r="Z27" s="548"/>
      <c r="AA27" s="548"/>
      <c r="AB27" s="548"/>
      <c r="AC27" s="548"/>
      <c r="AD27" s="598"/>
      <c r="AE27" s="548"/>
      <c r="AF27" s="548"/>
      <c r="AG27" s="548"/>
      <c r="AH27" s="548"/>
      <c r="AI27" s="548"/>
      <c r="AJ27" s="548"/>
      <c r="AK27" s="548"/>
      <c r="AL27" s="548"/>
      <c r="AM27" s="548"/>
      <c r="AN27" s="548"/>
      <c r="AO27" s="556"/>
      <c r="AP27" s="587"/>
      <c r="AQ27" s="556"/>
      <c r="AR27" s="615"/>
      <c r="AS27" s="587"/>
      <c r="AT27" s="604"/>
      <c r="AU27" s="548"/>
      <c r="AV27" s="548"/>
      <c r="AW27" s="548"/>
      <c r="AX27" s="622"/>
      <c r="AY27" s="556"/>
      <c r="AZ27" s="491" t="s">
        <v>1522</v>
      </c>
      <c r="BA27" s="440" t="s">
        <v>1399</v>
      </c>
      <c r="BB27" s="513" t="s">
        <v>1400</v>
      </c>
      <c r="BC27" s="484" t="s">
        <v>125</v>
      </c>
      <c r="BD27" s="490"/>
    </row>
    <row r="28" spans="1:56" ht="290.25" hidden="1" customHeight="1" thickBot="1">
      <c r="A28" s="587"/>
      <c r="B28" s="556"/>
      <c r="C28" s="587"/>
      <c r="D28" s="548"/>
      <c r="E28" s="548"/>
      <c r="F28" s="604"/>
      <c r="G28" s="556"/>
      <c r="H28" s="587"/>
      <c r="I28" s="548"/>
      <c r="J28" s="556"/>
      <c r="K28" s="608"/>
      <c r="L28" s="611"/>
      <c r="M28" s="587"/>
      <c r="N28" s="548"/>
      <c r="O28" s="548"/>
      <c r="P28" s="548"/>
      <c r="Q28" s="548"/>
      <c r="R28" s="548"/>
      <c r="S28" s="548"/>
      <c r="T28" s="548"/>
      <c r="U28" s="548"/>
      <c r="V28" s="548"/>
      <c r="W28" s="548"/>
      <c r="X28" s="548"/>
      <c r="Y28" s="548"/>
      <c r="Z28" s="548"/>
      <c r="AA28" s="548"/>
      <c r="AB28" s="548"/>
      <c r="AC28" s="548"/>
      <c r="AD28" s="598"/>
      <c r="AE28" s="548"/>
      <c r="AF28" s="548"/>
      <c r="AG28" s="548"/>
      <c r="AH28" s="548"/>
      <c r="AI28" s="548"/>
      <c r="AJ28" s="548"/>
      <c r="AK28" s="548"/>
      <c r="AL28" s="548"/>
      <c r="AM28" s="548"/>
      <c r="AN28" s="548"/>
      <c r="AO28" s="556"/>
      <c r="AP28" s="587"/>
      <c r="AQ28" s="556"/>
      <c r="AR28" s="615"/>
      <c r="AS28" s="587"/>
      <c r="AT28" s="604"/>
      <c r="AU28" s="548"/>
      <c r="AV28" s="548"/>
      <c r="AW28" s="548"/>
      <c r="AX28" s="622"/>
      <c r="AY28" s="556"/>
      <c r="AZ28" s="491" t="s">
        <v>1523</v>
      </c>
      <c r="BA28" s="440">
        <v>1</v>
      </c>
      <c r="BB28" s="513" t="s">
        <v>1401</v>
      </c>
      <c r="BC28" s="484" t="s">
        <v>125</v>
      </c>
      <c r="BD28" s="490"/>
    </row>
    <row r="29" spans="1:56" ht="406.5" hidden="1" customHeight="1" thickBot="1">
      <c r="A29" s="587"/>
      <c r="B29" s="556"/>
      <c r="C29" s="587"/>
      <c r="D29" s="548"/>
      <c r="E29" s="548"/>
      <c r="F29" s="604"/>
      <c r="G29" s="556"/>
      <c r="H29" s="587"/>
      <c r="I29" s="548"/>
      <c r="J29" s="556"/>
      <c r="K29" s="608"/>
      <c r="L29" s="611"/>
      <c r="M29" s="587"/>
      <c r="N29" s="548"/>
      <c r="O29" s="548"/>
      <c r="P29" s="548"/>
      <c r="Q29" s="548"/>
      <c r="R29" s="548"/>
      <c r="S29" s="548"/>
      <c r="T29" s="548"/>
      <c r="U29" s="548"/>
      <c r="V29" s="548"/>
      <c r="W29" s="548"/>
      <c r="X29" s="548"/>
      <c r="Y29" s="548"/>
      <c r="Z29" s="548"/>
      <c r="AA29" s="548"/>
      <c r="AB29" s="548"/>
      <c r="AC29" s="548"/>
      <c r="AD29" s="598"/>
      <c r="AE29" s="548"/>
      <c r="AF29" s="548"/>
      <c r="AG29" s="548"/>
      <c r="AH29" s="548"/>
      <c r="AI29" s="548"/>
      <c r="AJ29" s="548"/>
      <c r="AK29" s="548"/>
      <c r="AL29" s="548"/>
      <c r="AM29" s="548"/>
      <c r="AN29" s="548"/>
      <c r="AO29" s="556"/>
      <c r="AP29" s="587"/>
      <c r="AQ29" s="556"/>
      <c r="AR29" s="615"/>
      <c r="AS29" s="587"/>
      <c r="AT29" s="604"/>
      <c r="AU29" s="548"/>
      <c r="AV29" s="548"/>
      <c r="AW29" s="548"/>
      <c r="AX29" s="622"/>
      <c r="AY29" s="556"/>
      <c r="AZ29" s="440" t="s">
        <v>1524</v>
      </c>
      <c r="BA29" s="440">
        <v>1</v>
      </c>
      <c r="BB29" s="513" t="s">
        <v>1402</v>
      </c>
      <c r="BC29" s="484" t="s">
        <v>125</v>
      </c>
      <c r="BD29" s="490"/>
    </row>
    <row r="30" spans="1:56" ht="180" hidden="1" customHeight="1" thickBot="1">
      <c r="A30" s="587"/>
      <c r="B30" s="556"/>
      <c r="C30" s="587"/>
      <c r="D30" s="548"/>
      <c r="E30" s="548"/>
      <c r="F30" s="604"/>
      <c r="G30" s="556"/>
      <c r="H30" s="587"/>
      <c r="I30" s="548"/>
      <c r="J30" s="556"/>
      <c r="K30" s="608"/>
      <c r="L30" s="611"/>
      <c r="M30" s="587"/>
      <c r="N30" s="548"/>
      <c r="O30" s="548"/>
      <c r="P30" s="548"/>
      <c r="Q30" s="548"/>
      <c r="R30" s="548"/>
      <c r="S30" s="548"/>
      <c r="T30" s="548"/>
      <c r="U30" s="548"/>
      <c r="V30" s="548"/>
      <c r="W30" s="548"/>
      <c r="X30" s="548"/>
      <c r="Y30" s="548"/>
      <c r="Z30" s="548"/>
      <c r="AA30" s="548"/>
      <c r="AB30" s="548"/>
      <c r="AC30" s="548"/>
      <c r="AD30" s="598"/>
      <c r="AE30" s="548"/>
      <c r="AF30" s="548"/>
      <c r="AG30" s="548"/>
      <c r="AH30" s="548"/>
      <c r="AI30" s="548"/>
      <c r="AJ30" s="548"/>
      <c r="AK30" s="548"/>
      <c r="AL30" s="548"/>
      <c r="AM30" s="548"/>
      <c r="AN30" s="548"/>
      <c r="AO30" s="556"/>
      <c r="AP30" s="587"/>
      <c r="AQ30" s="556"/>
      <c r="AR30" s="615"/>
      <c r="AS30" s="587"/>
      <c r="AT30" s="604"/>
      <c r="AU30" s="548"/>
      <c r="AV30" s="548"/>
      <c r="AW30" s="548"/>
      <c r="AX30" s="622"/>
      <c r="AY30" s="556"/>
      <c r="AZ30" s="491" t="s">
        <v>1525</v>
      </c>
      <c r="BA30" s="440">
        <v>1</v>
      </c>
      <c r="BB30" s="513" t="s">
        <v>1403</v>
      </c>
      <c r="BC30" s="484" t="s">
        <v>125</v>
      </c>
      <c r="BD30" s="490"/>
    </row>
    <row r="31" spans="1:56" ht="228" hidden="1" customHeight="1" thickBot="1">
      <c r="A31" s="587"/>
      <c r="B31" s="556"/>
      <c r="C31" s="587"/>
      <c r="D31" s="548"/>
      <c r="E31" s="548"/>
      <c r="F31" s="604"/>
      <c r="G31" s="556"/>
      <c r="H31" s="587"/>
      <c r="I31" s="548"/>
      <c r="J31" s="556"/>
      <c r="K31" s="608"/>
      <c r="L31" s="611"/>
      <c r="M31" s="587"/>
      <c r="N31" s="548"/>
      <c r="O31" s="548"/>
      <c r="P31" s="548"/>
      <c r="Q31" s="548"/>
      <c r="R31" s="548"/>
      <c r="S31" s="548"/>
      <c r="T31" s="548"/>
      <c r="U31" s="548"/>
      <c r="V31" s="548"/>
      <c r="W31" s="548"/>
      <c r="X31" s="548"/>
      <c r="Y31" s="548"/>
      <c r="Z31" s="548"/>
      <c r="AA31" s="548"/>
      <c r="AB31" s="548"/>
      <c r="AC31" s="548"/>
      <c r="AD31" s="598"/>
      <c r="AE31" s="548"/>
      <c r="AF31" s="548"/>
      <c r="AG31" s="548"/>
      <c r="AH31" s="548"/>
      <c r="AI31" s="548"/>
      <c r="AJ31" s="548"/>
      <c r="AK31" s="548"/>
      <c r="AL31" s="548"/>
      <c r="AM31" s="548"/>
      <c r="AN31" s="548"/>
      <c r="AO31" s="556"/>
      <c r="AP31" s="587"/>
      <c r="AQ31" s="556"/>
      <c r="AR31" s="615"/>
      <c r="AS31" s="587"/>
      <c r="AT31" s="604"/>
      <c r="AU31" s="548"/>
      <c r="AV31" s="548"/>
      <c r="AW31" s="548"/>
      <c r="AX31" s="622"/>
      <c r="AY31" s="556"/>
      <c r="AZ31" s="491" t="s">
        <v>1526</v>
      </c>
      <c r="BA31" s="440">
        <v>1</v>
      </c>
      <c r="BB31" s="513" t="s">
        <v>1404</v>
      </c>
      <c r="BC31" s="484" t="s">
        <v>125</v>
      </c>
      <c r="BD31" s="490"/>
    </row>
    <row r="32" spans="1:56" ht="379.5" hidden="1" customHeight="1" thickBot="1">
      <c r="A32" s="587"/>
      <c r="B32" s="556"/>
      <c r="C32" s="587"/>
      <c r="D32" s="548"/>
      <c r="E32" s="548"/>
      <c r="F32" s="604"/>
      <c r="G32" s="556"/>
      <c r="H32" s="587"/>
      <c r="I32" s="548"/>
      <c r="J32" s="556"/>
      <c r="K32" s="608"/>
      <c r="L32" s="611"/>
      <c r="M32" s="587"/>
      <c r="N32" s="548"/>
      <c r="O32" s="548"/>
      <c r="P32" s="548"/>
      <c r="Q32" s="548"/>
      <c r="R32" s="548"/>
      <c r="S32" s="548"/>
      <c r="T32" s="548"/>
      <c r="U32" s="548"/>
      <c r="V32" s="548"/>
      <c r="W32" s="548"/>
      <c r="X32" s="548"/>
      <c r="Y32" s="548"/>
      <c r="Z32" s="548"/>
      <c r="AA32" s="548"/>
      <c r="AB32" s="548"/>
      <c r="AC32" s="548"/>
      <c r="AD32" s="598"/>
      <c r="AE32" s="548"/>
      <c r="AF32" s="548"/>
      <c r="AG32" s="548"/>
      <c r="AH32" s="548"/>
      <c r="AI32" s="548"/>
      <c r="AJ32" s="548"/>
      <c r="AK32" s="548"/>
      <c r="AL32" s="548"/>
      <c r="AM32" s="548"/>
      <c r="AN32" s="548"/>
      <c r="AO32" s="556"/>
      <c r="AP32" s="587"/>
      <c r="AQ32" s="556"/>
      <c r="AR32" s="615"/>
      <c r="AS32" s="587"/>
      <c r="AT32" s="604"/>
      <c r="AU32" s="548"/>
      <c r="AV32" s="548"/>
      <c r="AW32" s="548"/>
      <c r="AX32" s="622"/>
      <c r="AY32" s="556"/>
      <c r="AZ32" s="491" t="s">
        <v>1527</v>
      </c>
      <c r="BA32" s="440">
        <v>1</v>
      </c>
      <c r="BB32" s="513" t="s">
        <v>1405</v>
      </c>
      <c r="BC32" s="484" t="s">
        <v>125</v>
      </c>
      <c r="BD32" s="490"/>
    </row>
    <row r="33" spans="1:56" ht="266.25" hidden="1" customHeight="1" thickBot="1">
      <c r="A33" s="587"/>
      <c r="B33" s="556"/>
      <c r="C33" s="587"/>
      <c r="D33" s="548"/>
      <c r="E33" s="548"/>
      <c r="F33" s="604"/>
      <c r="G33" s="556"/>
      <c r="H33" s="587"/>
      <c r="I33" s="548"/>
      <c r="J33" s="556"/>
      <c r="K33" s="608"/>
      <c r="L33" s="611"/>
      <c r="M33" s="587"/>
      <c r="N33" s="548"/>
      <c r="O33" s="548"/>
      <c r="P33" s="548"/>
      <c r="Q33" s="548"/>
      <c r="R33" s="548"/>
      <c r="S33" s="548"/>
      <c r="T33" s="548"/>
      <c r="U33" s="548"/>
      <c r="V33" s="548"/>
      <c r="W33" s="548"/>
      <c r="X33" s="548"/>
      <c r="Y33" s="548"/>
      <c r="Z33" s="548"/>
      <c r="AA33" s="548"/>
      <c r="AB33" s="548"/>
      <c r="AC33" s="548"/>
      <c r="AD33" s="598"/>
      <c r="AE33" s="548"/>
      <c r="AF33" s="548"/>
      <c r="AG33" s="548"/>
      <c r="AH33" s="548"/>
      <c r="AI33" s="548"/>
      <c r="AJ33" s="548"/>
      <c r="AK33" s="548"/>
      <c r="AL33" s="548"/>
      <c r="AM33" s="548"/>
      <c r="AN33" s="548"/>
      <c r="AO33" s="556"/>
      <c r="AP33" s="587"/>
      <c r="AQ33" s="556"/>
      <c r="AR33" s="615"/>
      <c r="AS33" s="587"/>
      <c r="AT33" s="604"/>
      <c r="AU33" s="548"/>
      <c r="AV33" s="548"/>
      <c r="AW33" s="548"/>
      <c r="AX33" s="622"/>
      <c r="AY33" s="556"/>
      <c r="AZ33" s="491" t="s">
        <v>1528</v>
      </c>
      <c r="BA33" s="440">
        <v>1</v>
      </c>
      <c r="BB33" s="513" t="s">
        <v>1406</v>
      </c>
      <c r="BC33" s="484" t="s">
        <v>125</v>
      </c>
      <c r="BD33" s="490"/>
    </row>
    <row r="34" spans="1:56" ht="190.5" hidden="1" customHeight="1" thickBot="1">
      <c r="A34" s="587"/>
      <c r="B34" s="556"/>
      <c r="C34" s="587"/>
      <c r="D34" s="548"/>
      <c r="E34" s="548"/>
      <c r="F34" s="604"/>
      <c r="G34" s="556"/>
      <c r="H34" s="587"/>
      <c r="I34" s="548"/>
      <c r="J34" s="556"/>
      <c r="K34" s="608"/>
      <c r="L34" s="611"/>
      <c r="M34" s="587"/>
      <c r="N34" s="548"/>
      <c r="O34" s="548"/>
      <c r="P34" s="548"/>
      <c r="Q34" s="548"/>
      <c r="R34" s="548"/>
      <c r="S34" s="548"/>
      <c r="T34" s="548"/>
      <c r="U34" s="548"/>
      <c r="V34" s="548"/>
      <c r="W34" s="548"/>
      <c r="X34" s="548"/>
      <c r="Y34" s="548"/>
      <c r="Z34" s="548"/>
      <c r="AA34" s="548"/>
      <c r="AB34" s="548"/>
      <c r="AC34" s="548"/>
      <c r="AD34" s="598"/>
      <c r="AE34" s="548"/>
      <c r="AF34" s="548"/>
      <c r="AG34" s="548"/>
      <c r="AH34" s="548"/>
      <c r="AI34" s="548"/>
      <c r="AJ34" s="548"/>
      <c r="AK34" s="548"/>
      <c r="AL34" s="548"/>
      <c r="AM34" s="548"/>
      <c r="AN34" s="548"/>
      <c r="AO34" s="556"/>
      <c r="AP34" s="587"/>
      <c r="AQ34" s="556"/>
      <c r="AR34" s="615"/>
      <c r="AS34" s="587"/>
      <c r="AT34" s="604"/>
      <c r="AU34" s="548"/>
      <c r="AV34" s="548"/>
      <c r="AW34" s="548"/>
      <c r="AX34" s="622"/>
      <c r="AY34" s="556"/>
      <c r="AZ34" s="491" t="s">
        <v>1529</v>
      </c>
      <c r="BA34" s="440">
        <v>1</v>
      </c>
      <c r="BB34" s="513" t="s">
        <v>1422</v>
      </c>
      <c r="BC34" s="484" t="s">
        <v>125</v>
      </c>
      <c r="BD34" s="490"/>
    </row>
    <row r="35" spans="1:56" ht="144.75" hidden="1" customHeight="1" thickBot="1">
      <c r="A35" s="587"/>
      <c r="B35" s="556"/>
      <c r="C35" s="587"/>
      <c r="D35" s="548"/>
      <c r="E35" s="548"/>
      <c r="F35" s="604"/>
      <c r="G35" s="556"/>
      <c r="H35" s="587"/>
      <c r="I35" s="548"/>
      <c r="J35" s="556"/>
      <c r="K35" s="608"/>
      <c r="L35" s="611"/>
      <c r="M35" s="587"/>
      <c r="N35" s="548"/>
      <c r="O35" s="548"/>
      <c r="P35" s="548"/>
      <c r="Q35" s="548"/>
      <c r="R35" s="548"/>
      <c r="S35" s="548"/>
      <c r="T35" s="548"/>
      <c r="U35" s="548"/>
      <c r="V35" s="548"/>
      <c r="W35" s="548"/>
      <c r="X35" s="548"/>
      <c r="Y35" s="548"/>
      <c r="Z35" s="548"/>
      <c r="AA35" s="548"/>
      <c r="AB35" s="548"/>
      <c r="AC35" s="548"/>
      <c r="AD35" s="598"/>
      <c r="AE35" s="548"/>
      <c r="AF35" s="548"/>
      <c r="AG35" s="548"/>
      <c r="AH35" s="548"/>
      <c r="AI35" s="548"/>
      <c r="AJ35" s="548"/>
      <c r="AK35" s="548"/>
      <c r="AL35" s="548"/>
      <c r="AM35" s="548"/>
      <c r="AN35" s="548"/>
      <c r="AO35" s="556"/>
      <c r="AP35" s="587"/>
      <c r="AQ35" s="556"/>
      <c r="AR35" s="615"/>
      <c r="AS35" s="587"/>
      <c r="AT35" s="604"/>
      <c r="AU35" s="548"/>
      <c r="AV35" s="548"/>
      <c r="AW35" s="548"/>
      <c r="AX35" s="622"/>
      <c r="AY35" s="556"/>
      <c r="AZ35" s="491" t="s">
        <v>1436</v>
      </c>
      <c r="BA35" s="440">
        <v>1</v>
      </c>
      <c r="BB35" s="513" t="s">
        <v>1432</v>
      </c>
      <c r="BC35" s="484" t="s">
        <v>125</v>
      </c>
      <c r="BD35" s="490"/>
    </row>
    <row r="36" spans="1:56" ht="197.25" hidden="1" customHeight="1" thickBot="1">
      <c r="A36" s="587"/>
      <c r="B36" s="556"/>
      <c r="C36" s="587"/>
      <c r="D36" s="548"/>
      <c r="E36" s="548"/>
      <c r="F36" s="604"/>
      <c r="G36" s="556"/>
      <c r="H36" s="587"/>
      <c r="I36" s="548"/>
      <c r="J36" s="556"/>
      <c r="K36" s="608"/>
      <c r="L36" s="611"/>
      <c r="M36" s="587"/>
      <c r="N36" s="548"/>
      <c r="O36" s="548"/>
      <c r="P36" s="548"/>
      <c r="Q36" s="548"/>
      <c r="R36" s="548"/>
      <c r="S36" s="548"/>
      <c r="T36" s="548"/>
      <c r="U36" s="548"/>
      <c r="V36" s="548"/>
      <c r="W36" s="548"/>
      <c r="X36" s="548"/>
      <c r="Y36" s="548"/>
      <c r="Z36" s="548"/>
      <c r="AA36" s="548"/>
      <c r="AB36" s="548"/>
      <c r="AC36" s="548"/>
      <c r="AD36" s="598"/>
      <c r="AE36" s="548"/>
      <c r="AF36" s="548"/>
      <c r="AG36" s="548"/>
      <c r="AH36" s="548"/>
      <c r="AI36" s="548"/>
      <c r="AJ36" s="548"/>
      <c r="AK36" s="548"/>
      <c r="AL36" s="548"/>
      <c r="AM36" s="548"/>
      <c r="AN36" s="548"/>
      <c r="AO36" s="556"/>
      <c r="AP36" s="587"/>
      <c r="AQ36" s="556"/>
      <c r="AR36" s="615"/>
      <c r="AS36" s="587"/>
      <c r="AT36" s="604"/>
      <c r="AU36" s="548"/>
      <c r="AV36" s="548"/>
      <c r="AW36" s="548"/>
      <c r="AX36" s="622"/>
      <c r="AY36" s="556"/>
      <c r="AZ36" s="491" t="s">
        <v>1530</v>
      </c>
      <c r="BA36" s="440">
        <v>1</v>
      </c>
      <c r="BB36" s="513" t="s">
        <v>1407</v>
      </c>
      <c r="BC36" s="484" t="s">
        <v>125</v>
      </c>
      <c r="BD36" s="490" t="s">
        <v>1408</v>
      </c>
    </row>
    <row r="37" spans="1:56" ht="286.5" hidden="1" customHeight="1" thickBot="1">
      <c r="A37" s="588"/>
      <c r="B37" s="557"/>
      <c r="C37" s="588"/>
      <c r="D37" s="549"/>
      <c r="E37" s="549"/>
      <c r="F37" s="605"/>
      <c r="G37" s="557"/>
      <c r="H37" s="588"/>
      <c r="I37" s="549"/>
      <c r="J37" s="557"/>
      <c r="K37" s="609"/>
      <c r="L37" s="612"/>
      <c r="M37" s="588"/>
      <c r="N37" s="549"/>
      <c r="O37" s="552"/>
      <c r="P37" s="549"/>
      <c r="Q37" s="552"/>
      <c r="R37" s="549"/>
      <c r="S37" s="552"/>
      <c r="T37" s="549"/>
      <c r="U37" s="552"/>
      <c r="V37" s="549"/>
      <c r="W37" s="552"/>
      <c r="X37" s="549"/>
      <c r="Y37" s="552"/>
      <c r="Z37" s="549"/>
      <c r="AA37" s="549"/>
      <c r="AB37" s="549"/>
      <c r="AC37" s="552"/>
      <c r="AD37" s="599"/>
      <c r="AE37" s="549"/>
      <c r="AF37" s="549"/>
      <c r="AG37" s="549"/>
      <c r="AH37" s="549"/>
      <c r="AI37" s="549"/>
      <c r="AJ37" s="549"/>
      <c r="AK37" s="552"/>
      <c r="AL37" s="552"/>
      <c r="AM37" s="549"/>
      <c r="AN37" s="549"/>
      <c r="AO37" s="557"/>
      <c r="AP37" s="588"/>
      <c r="AQ37" s="557"/>
      <c r="AR37" s="616"/>
      <c r="AS37" s="588"/>
      <c r="AT37" s="605"/>
      <c r="AU37" s="549"/>
      <c r="AV37" s="549"/>
      <c r="AW37" s="549"/>
      <c r="AX37" s="623"/>
      <c r="AY37" s="557"/>
      <c r="AZ37" s="491" t="s">
        <v>1531</v>
      </c>
      <c r="BA37" s="440">
        <v>1</v>
      </c>
      <c r="BB37" s="492" t="s">
        <v>1409</v>
      </c>
      <c r="BC37" s="484" t="s">
        <v>125</v>
      </c>
      <c r="BD37" s="490"/>
    </row>
    <row r="38" spans="1:56" ht="354.75" hidden="1" customHeight="1" thickBot="1">
      <c r="A38" s="624"/>
      <c r="B38" s="600" t="s">
        <v>26</v>
      </c>
      <c r="C38" s="624" t="s">
        <v>194</v>
      </c>
      <c r="D38" s="625" t="s">
        <v>1025</v>
      </c>
      <c r="E38" s="625" t="s">
        <v>74</v>
      </c>
      <c r="F38" s="626" t="s">
        <v>1354</v>
      </c>
      <c r="G38" s="600" t="s">
        <v>1026</v>
      </c>
      <c r="H38" s="624">
        <v>3</v>
      </c>
      <c r="I38" s="625">
        <v>3</v>
      </c>
      <c r="J38" s="600" t="str">
        <f>IF(E38="8. Corrupción",IF(OR(AND(H38=1,I38=5),AND(H38=2,I38=5),AND(H38=3,I38=4),(H38+I38&gt;=8)),"Extrema",IF(OR(AND(H38=1,I38=4),AND(H38=2,I38=4),AND(H38=4,I38=3),AND(H38=3,I38=3)),"Alta",IF(OR(AND(H38=1,I38=3),AND(H38=2,I38=3)),"Moderada","No aplica para Corrupción"))),IF(H38+I38=0,"",IF(OR(AND(H38=3,I38=4),(AND(H38=2,I38=5)),(AND(H38=1,I38=5))),"Extrema",IF(OR(AND(H38=3,I38=1),(AND(H38=2,I38=2))),"Baja",IF(OR(AND(H38=4,I38=1),AND(H38=3,I38=2),AND(H38=2,I38=3),AND(H38=1,I38=3)),"Moderada",IF(H38+I38&gt;=8,"Extrema",IF(H38+I38&lt;4,"Baja",IF(H38+I38&gt;=6,"Alta","Alta"))))))))</f>
        <v>Alta</v>
      </c>
      <c r="K38" s="627" t="s">
        <v>98</v>
      </c>
      <c r="L38" s="628" t="s">
        <v>1366</v>
      </c>
      <c r="M38" s="586" t="s">
        <v>506</v>
      </c>
      <c r="N38" s="589">
        <f>IF(M38="Asignado",15,0)</f>
        <v>15</v>
      </c>
      <c r="O38" s="590" t="s">
        <v>286</v>
      </c>
      <c r="P38" s="589">
        <f>IF(O38="Adecuado",15,0)</f>
        <v>15</v>
      </c>
      <c r="Q38" s="590" t="s">
        <v>288</v>
      </c>
      <c r="R38" s="589">
        <f>IF(Q38="Oportuna",15,0)</f>
        <v>15</v>
      </c>
      <c r="S38" s="590" t="s">
        <v>300</v>
      </c>
      <c r="T38" s="589">
        <f>IF(S38="Prevenir",15,IF(S38="Detectar",10,0))</f>
        <v>15</v>
      </c>
      <c r="U38" s="590" t="s">
        <v>292</v>
      </c>
      <c r="V38" s="589">
        <f>IF(U38="Confiable",15,0)</f>
        <v>15</v>
      </c>
      <c r="W38" s="590" t="s">
        <v>294</v>
      </c>
      <c r="X38" s="589">
        <f>IF(W38="Se investigan y resuelven oportunamente",15,0)</f>
        <v>15</v>
      </c>
      <c r="Y38" s="590" t="s">
        <v>296</v>
      </c>
      <c r="Z38" s="589">
        <f>IF(Y38="Completa",10,IF(Y38="incompleta",5,0))</f>
        <v>10</v>
      </c>
      <c r="AA38" s="591">
        <f>N38+P38+R38+T38+V38+X38+Z38</f>
        <v>100</v>
      </c>
      <c r="AB38" s="595" t="str">
        <f>IF(AA38&gt;=96,"Fuerte",IF(AA38&gt;=86,"Moderado",IF(AA38&gt;=0,"Débil","")))</f>
        <v>Fuerte</v>
      </c>
      <c r="AC38" s="551" t="s">
        <v>1199</v>
      </c>
      <c r="AD38" s="595" t="str">
        <f>IF(AC38="Siempre se ejecuta","Fuerte",IF(AC38="Algunas veces","Moderado",IF(AC38="no se ejecuta","Débil","")))</f>
        <v>Fuerte</v>
      </c>
      <c r="AE38" s="595" t="str">
        <f>AB38&amp;AD38</f>
        <v>FuerteFuerte</v>
      </c>
      <c r="AF38" s="595" t="str">
        <f>IFERROR(VLOOKUP(AE38,PARAMETROS!$BH$2:$BJ$10,3,FALSE),"")</f>
        <v>Fuerte</v>
      </c>
      <c r="AG38" s="595">
        <f>IF(AF38="fuerte",100,IF(AF38="Moderado",50,IF(AF38="débil",0,"")))</f>
        <v>100</v>
      </c>
      <c r="AH38" s="595" t="str">
        <f>IFERROR(VLOOKUP(AE38,PARAMETROS!$BH$2:$BJ$10,2,FALSE),"")</f>
        <v>No</v>
      </c>
      <c r="AI38" s="597">
        <f>IFERROR(AVERAGE(AG38:AG38),0)</f>
        <v>100</v>
      </c>
      <c r="AJ38" s="595" t="str">
        <f>IF(AI38&gt;=100,"Fuerte",IF(AI38&gt;=50,"Moderado",IF(AI38&gt;=0,"Débil","")))</f>
        <v>Fuerte</v>
      </c>
      <c r="AK38" s="551" t="s">
        <v>1200</v>
      </c>
      <c r="AL38" s="551" t="s">
        <v>556</v>
      </c>
      <c r="AM38" s="553" t="str">
        <f>+AJ38&amp;AK38&amp;AL38</f>
        <v>FuerteDirectamenteIndirectamente</v>
      </c>
      <c r="AN38" s="596">
        <f>IFERROR(VLOOKUP(AM38,PARAMETROS!$BD$1:$BG$9,2,FALSE),0)</f>
        <v>2</v>
      </c>
      <c r="AO38" s="583">
        <f>IF(E38&lt;&gt;"8. Corrupción",IFERROR(VLOOKUP(AM38,PARAMETROS!$BD$1:$BG$9,3,FALSE),0),0)</f>
        <v>1</v>
      </c>
      <c r="AP38" s="624">
        <f>IF(H38 ="",0,IF(H38-AN38&lt;=0,1,H38-AN38))</f>
        <v>1</v>
      </c>
      <c r="AQ38" s="600">
        <f>IF(E38&lt;&gt;"8. Corrupción",IF(I38="",0,IF(I38-AO38=0,1,I38-AO38)),I38)</f>
        <v>2</v>
      </c>
      <c r="AR38" s="629" t="str">
        <f>IF(E38="8. Corrupción",IF(OR(AND(AP38=1,AQ38=5),AND(AP38=2,AQ38=5),AND(AP38=3,AQ38=4),(AP38+AQ38&gt;=8)),"Extrema",IF(OR(AND(AP38=1,AQ38=4),AND(AP38=2,AQ38=4),AND(AP38=4,AQ38=3),AND(AP38=3,AQ38=3)),"Alta",IF(OR(AND(AP38=1,AQ38=3),AND(AP38=2,AQ38=3)),"Moderada","No aplica para Corrupción"))),IF(AP38+AQ38=0,"",IF(OR(AND(AP38=3,AQ38=4),(AND(AP38=2,AQ38=5)),(AND(AP38=1,AQ38=5))),"Extrema",IF(OR(AND(AP38=3,AQ38=1),(AND(AP38=2,AQ38=2))),"Baja",IF(OR(AND(AP38=4,AQ38=1),AND(AP38=3,AQ38=2),AND(AP38=2,AQ38=3),AND(AP38=1,AQ38=3)),"Moderada",IF(AP38+AQ38&gt;=8,"Extrema",IF(AP38+AQ38&lt;4,"Baja",IF(AP38+AQ38&gt;=6,"Alta","Alta"))))))))</f>
        <v>Baja</v>
      </c>
      <c r="AS38" s="624" t="s">
        <v>199</v>
      </c>
      <c r="AT38" s="626" t="s">
        <v>1027</v>
      </c>
      <c r="AU38" s="625" t="s">
        <v>1028</v>
      </c>
      <c r="AV38" s="625" t="s">
        <v>1029</v>
      </c>
      <c r="AW38" s="625" t="s">
        <v>1024</v>
      </c>
      <c r="AX38" s="796">
        <v>43467</v>
      </c>
      <c r="AY38" s="600">
        <v>43830</v>
      </c>
      <c r="AZ38" s="491" t="s">
        <v>1532</v>
      </c>
      <c r="BA38" s="440">
        <v>1</v>
      </c>
      <c r="BB38" s="492" t="s">
        <v>1410</v>
      </c>
      <c r="BC38" s="484" t="s">
        <v>125</v>
      </c>
      <c r="BD38" s="490"/>
    </row>
    <row r="39" spans="1:56" ht="158.25" hidden="1" customHeight="1" thickBot="1">
      <c r="A39" s="587"/>
      <c r="B39" s="556"/>
      <c r="C39" s="587"/>
      <c r="D39" s="548"/>
      <c r="E39" s="548"/>
      <c r="F39" s="604"/>
      <c r="G39" s="556"/>
      <c r="H39" s="587"/>
      <c r="I39" s="548"/>
      <c r="J39" s="556"/>
      <c r="K39" s="608"/>
      <c r="L39" s="611"/>
      <c r="M39" s="587"/>
      <c r="N39" s="548"/>
      <c r="O39" s="548"/>
      <c r="P39" s="548"/>
      <c r="Q39" s="548"/>
      <c r="R39" s="548"/>
      <c r="S39" s="548"/>
      <c r="T39" s="548"/>
      <c r="U39" s="548"/>
      <c r="V39" s="548"/>
      <c r="W39" s="548"/>
      <c r="X39" s="548"/>
      <c r="Y39" s="548"/>
      <c r="Z39" s="548"/>
      <c r="AA39" s="592"/>
      <c r="AB39" s="592"/>
      <c r="AC39" s="548"/>
      <c r="AD39" s="592"/>
      <c r="AE39" s="592"/>
      <c r="AF39" s="592"/>
      <c r="AG39" s="592"/>
      <c r="AH39" s="592"/>
      <c r="AI39" s="592"/>
      <c r="AJ39" s="592"/>
      <c r="AK39" s="548"/>
      <c r="AL39" s="548"/>
      <c r="AM39" s="548"/>
      <c r="AN39" s="592"/>
      <c r="AO39" s="584"/>
      <c r="AP39" s="587"/>
      <c r="AQ39" s="556"/>
      <c r="AR39" s="615"/>
      <c r="AS39" s="587"/>
      <c r="AT39" s="604"/>
      <c r="AU39" s="548"/>
      <c r="AV39" s="548"/>
      <c r="AW39" s="548"/>
      <c r="AX39" s="548"/>
      <c r="AY39" s="556"/>
      <c r="AZ39" s="491" t="s">
        <v>1533</v>
      </c>
      <c r="BA39" s="440">
        <v>1</v>
      </c>
      <c r="BB39" s="513" t="s">
        <v>1411</v>
      </c>
      <c r="BC39" s="484" t="s">
        <v>125</v>
      </c>
      <c r="BD39" s="490"/>
    </row>
    <row r="40" spans="1:56" ht="290.25" hidden="1" customHeight="1" thickBot="1">
      <c r="A40" s="587"/>
      <c r="B40" s="556"/>
      <c r="C40" s="587"/>
      <c r="D40" s="548"/>
      <c r="E40" s="548"/>
      <c r="F40" s="604"/>
      <c r="G40" s="556"/>
      <c r="H40" s="587"/>
      <c r="I40" s="548"/>
      <c r="J40" s="556"/>
      <c r="K40" s="608"/>
      <c r="L40" s="611"/>
      <c r="M40" s="587"/>
      <c r="N40" s="548"/>
      <c r="O40" s="548"/>
      <c r="P40" s="548"/>
      <c r="Q40" s="548"/>
      <c r="R40" s="548"/>
      <c r="S40" s="548"/>
      <c r="T40" s="548"/>
      <c r="U40" s="548"/>
      <c r="V40" s="548"/>
      <c r="W40" s="548"/>
      <c r="X40" s="548"/>
      <c r="Y40" s="548"/>
      <c r="Z40" s="548"/>
      <c r="AA40" s="592"/>
      <c r="AB40" s="592"/>
      <c r="AC40" s="548"/>
      <c r="AD40" s="592"/>
      <c r="AE40" s="592"/>
      <c r="AF40" s="592"/>
      <c r="AG40" s="592"/>
      <c r="AH40" s="592"/>
      <c r="AI40" s="592"/>
      <c r="AJ40" s="592"/>
      <c r="AK40" s="548"/>
      <c r="AL40" s="548"/>
      <c r="AM40" s="548"/>
      <c r="AN40" s="592"/>
      <c r="AO40" s="584"/>
      <c r="AP40" s="587"/>
      <c r="AQ40" s="556"/>
      <c r="AR40" s="615"/>
      <c r="AS40" s="587"/>
      <c r="AT40" s="604"/>
      <c r="AU40" s="548"/>
      <c r="AV40" s="548"/>
      <c r="AW40" s="548"/>
      <c r="AX40" s="548"/>
      <c r="AY40" s="556"/>
      <c r="AZ40" s="491" t="s">
        <v>1413</v>
      </c>
      <c r="BA40" s="440">
        <v>1</v>
      </c>
      <c r="BB40" s="492" t="s">
        <v>1412</v>
      </c>
      <c r="BC40" s="484" t="s">
        <v>125</v>
      </c>
      <c r="BD40" s="490"/>
    </row>
    <row r="41" spans="1:56" ht="158.25" hidden="1" customHeight="1" thickBot="1">
      <c r="A41" s="587"/>
      <c r="B41" s="556"/>
      <c r="C41" s="587"/>
      <c r="D41" s="548"/>
      <c r="E41" s="548"/>
      <c r="F41" s="604"/>
      <c r="G41" s="556"/>
      <c r="H41" s="587"/>
      <c r="I41" s="548"/>
      <c r="J41" s="556"/>
      <c r="K41" s="608"/>
      <c r="L41" s="611"/>
      <c r="M41" s="587"/>
      <c r="N41" s="548"/>
      <c r="O41" s="548"/>
      <c r="P41" s="548"/>
      <c r="Q41" s="548"/>
      <c r="R41" s="548"/>
      <c r="S41" s="548"/>
      <c r="T41" s="548"/>
      <c r="U41" s="548"/>
      <c r="V41" s="548"/>
      <c r="W41" s="548"/>
      <c r="X41" s="548"/>
      <c r="Y41" s="548"/>
      <c r="Z41" s="548"/>
      <c r="AA41" s="592"/>
      <c r="AB41" s="592"/>
      <c r="AC41" s="548"/>
      <c r="AD41" s="592"/>
      <c r="AE41" s="592"/>
      <c r="AF41" s="592"/>
      <c r="AG41" s="592"/>
      <c r="AH41" s="592"/>
      <c r="AI41" s="592"/>
      <c r="AJ41" s="592"/>
      <c r="AK41" s="548"/>
      <c r="AL41" s="548"/>
      <c r="AM41" s="548"/>
      <c r="AN41" s="592"/>
      <c r="AO41" s="584"/>
      <c r="AP41" s="587"/>
      <c r="AQ41" s="556"/>
      <c r="AR41" s="615"/>
      <c r="AS41" s="587"/>
      <c r="AT41" s="604"/>
      <c r="AU41" s="548"/>
      <c r="AV41" s="548"/>
      <c r="AW41" s="548"/>
      <c r="AX41" s="548"/>
      <c r="AY41" s="556"/>
      <c r="AZ41" s="491" t="s">
        <v>1534</v>
      </c>
      <c r="BA41" s="440">
        <v>1</v>
      </c>
      <c r="BB41" s="492" t="s">
        <v>1414</v>
      </c>
      <c r="BC41" s="484" t="s">
        <v>125</v>
      </c>
      <c r="BD41" s="490"/>
    </row>
    <row r="42" spans="1:56" ht="189" hidden="1" customHeight="1" thickBot="1">
      <c r="A42" s="587"/>
      <c r="B42" s="556"/>
      <c r="C42" s="587"/>
      <c r="D42" s="548"/>
      <c r="E42" s="548"/>
      <c r="F42" s="604"/>
      <c r="G42" s="556"/>
      <c r="H42" s="587"/>
      <c r="I42" s="548"/>
      <c r="J42" s="556"/>
      <c r="K42" s="608"/>
      <c r="L42" s="611"/>
      <c r="M42" s="587"/>
      <c r="N42" s="548"/>
      <c r="O42" s="548"/>
      <c r="P42" s="548"/>
      <c r="Q42" s="548"/>
      <c r="R42" s="548"/>
      <c r="S42" s="548"/>
      <c r="T42" s="548"/>
      <c r="U42" s="548"/>
      <c r="V42" s="548"/>
      <c r="W42" s="548"/>
      <c r="X42" s="548"/>
      <c r="Y42" s="548"/>
      <c r="Z42" s="548"/>
      <c r="AA42" s="592"/>
      <c r="AB42" s="592"/>
      <c r="AC42" s="548"/>
      <c r="AD42" s="592"/>
      <c r="AE42" s="592"/>
      <c r="AF42" s="592"/>
      <c r="AG42" s="592"/>
      <c r="AH42" s="592"/>
      <c r="AI42" s="592"/>
      <c r="AJ42" s="592"/>
      <c r="AK42" s="548"/>
      <c r="AL42" s="548"/>
      <c r="AM42" s="548"/>
      <c r="AN42" s="592"/>
      <c r="AO42" s="584"/>
      <c r="AP42" s="587"/>
      <c r="AQ42" s="556"/>
      <c r="AR42" s="615"/>
      <c r="AS42" s="587"/>
      <c r="AT42" s="604"/>
      <c r="AU42" s="548"/>
      <c r="AV42" s="548"/>
      <c r="AW42" s="548"/>
      <c r="AX42" s="548"/>
      <c r="AY42" s="556"/>
      <c r="AZ42" s="491" t="s">
        <v>1535</v>
      </c>
      <c r="BA42" s="440" t="s">
        <v>1399</v>
      </c>
      <c r="BB42" s="492" t="s">
        <v>1415</v>
      </c>
      <c r="BC42" s="484" t="s">
        <v>125</v>
      </c>
      <c r="BD42" s="490"/>
    </row>
    <row r="43" spans="1:56" ht="286.5" hidden="1" customHeight="1" thickBot="1">
      <c r="A43" s="587"/>
      <c r="B43" s="556"/>
      <c r="C43" s="587"/>
      <c r="D43" s="548"/>
      <c r="E43" s="548"/>
      <c r="F43" s="604"/>
      <c r="G43" s="556"/>
      <c r="H43" s="587"/>
      <c r="I43" s="548"/>
      <c r="J43" s="556"/>
      <c r="K43" s="608"/>
      <c r="L43" s="611"/>
      <c r="M43" s="587"/>
      <c r="N43" s="548"/>
      <c r="O43" s="548"/>
      <c r="P43" s="548"/>
      <c r="Q43" s="548"/>
      <c r="R43" s="548"/>
      <c r="S43" s="548"/>
      <c r="T43" s="548"/>
      <c r="U43" s="548"/>
      <c r="V43" s="548"/>
      <c r="W43" s="548"/>
      <c r="X43" s="548"/>
      <c r="Y43" s="548"/>
      <c r="Z43" s="548"/>
      <c r="AA43" s="592"/>
      <c r="AB43" s="592"/>
      <c r="AC43" s="548"/>
      <c r="AD43" s="592"/>
      <c r="AE43" s="592"/>
      <c r="AF43" s="592"/>
      <c r="AG43" s="592"/>
      <c r="AH43" s="592"/>
      <c r="AI43" s="592"/>
      <c r="AJ43" s="592"/>
      <c r="AK43" s="548"/>
      <c r="AL43" s="548"/>
      <c r="AM43" s="548"/>
      <c r="AN43" s="592"/>
      <c r="AO43" s="584"/>
      <c r="AP43" s="587"/>
      <c r="AQ43" s="556"/>
      <c r="AR43" s="615"/>
      <c r="AS43" s="587"/>
      <c r="AT43" s="604"/>
      <c r="AU43" s="548"/>
      <c r="AV43" s="548"/>
      <c r="AW43" s="548"/>
      <c r="AX43" s="548"/>
      <c r="AY43" s="556"/>
      <c r="AZ43" s="491" t="s">
        <v>1536</v>
      </c>
      <c r="BA43" s="440">
        <v>1</v>
      </c>
      <c r="BB43" s="492" t="s">
        <v>1416</v>
      </c>
      <c r="BC43" s="484" t="s">
        <v>125</v>
      </c>
      <c r="BD43" s="490"/>
    </row>
    <row r="44" spans="1:56" ht="381" hidden="1" customHeight="1" thickBot="1">
      <c r="A44" s="587"/>
      <c r="B44" s="556"/>
      <c r="C44" s="587"/>
      <c r="D44" s="548"/>
      <c r="E44" s="548"/>
      <c r="F44" s="604"/>
      <c r="G44" s="556"/>
      <c r="H44" s="587"/>
      <c r="I44" s="548"/>
      <c r="J44" s="556"/>
      <c r="K44" s="608"/>
      <c r="L44" s="611"/>
      <c r="M44" s="587"/>
      <c r="N44" s="548"/>
      <c r="O44" s="548"/>
      <c r="P44" s="548"/>
      <c r="Q44" s="548"/>
      <c r="R44" s="548"/>
      <c r="S44" s="548"/>
      <c r="T44" s="548"/>
      <c r="U44" s="548"/>
      <c r="V44" s="548"/>
      <c r="W44" s="548"/>
      <c r="X44" s="548"/>
      <c r="Y44" s="548"/>
      <c r="Z44" s="548"/>
      <c r="AA44" s="592"/>
      <c r="AB44" s="592"/>
      <c r="AC44" s="548"/>
      <c r="AD44" s="592"/>
      <c r="AE44" s="592"/>
      <c r="AF44" s="592"/>
      <c r="AG44" s="592"/>
      <c r="AH44" s="592"/>
      <c r="AI44" s="592"/>
      <c r="AJ44" s="592"/>
      <c r="AK44" s="548"/>
      <c r="AL44" s="548"/>
      <c r="AM44" s="548"/>
      <c r="AN44" s="592"/>
      <c r="AO44" s="584"/>
      <c r="AP44" s="587"/>
      <c r="AQ44" s="556"/>
      <c r="AR44" s="615"/>
      <c r="AS44" s="587"/>
      <c r="AT44" s="604"/>
      <c r="AU44" s="548"/>
      <c r="AV44" s="548"/>
      <c r="AW44" s="548"/>
      <c r="AX44" s="548"/>
      <c r="AY44" s="556"/>
      <c r="AZ44" s="491" t="s">
        <v>1537</v>
      </c>
      <c r="BA44" s="440">
        <v>1</v>
      </c>
      <c r="BB44" s="492" t="s">
        <v>1417</v>
      </c>
      <c r="BC44" s="484" t="s">
        <v>125</v>
      </c>
      <c r="BD44" s="490"/>
    </row>
    <row r="45" spans="1:56" ht="222.75" hidden="1" customHeight="1" thickBot="1">
      <c r="A45" s="587"/>
      <c r="B45" s="556"/>
      <c r="C45" s="587"/>
      <c r="D45" s="548"/>
      <c r="E45" s="548"/>
      <c r="F45" s="604"/>
      <c r="G45" s="556"/>
      <c r="H45" s="587"/>
      <c r="I45" s="548"/>
      <c r="J45" s="556"/>
      <c r="K45" s="608"/>
      <c r="L45" s="611"/>
      <c r="M45" s="587"/>
      <c r="N45" s="548"/>
      <c r="O45" s="548"/>
      <c r="P45" s="548"/>
      <c r="Q45" s="548"/>
      <c r="R45" s="548"/>
      <c r="S45" s="548"/>
      <c r="T45" s="548"/>
      <c r="U45" s="548"/>
      <c r="V45" s="548"/>
      <c r="W45" s="548"/>
      <c r="X45" s="548"/>
      <c r="Y45" s="548"/>
      <c r="Z45" s="548"/>
      <c r="AA45" s="592"/>
      <c r="AB45" s="592"/>
      <c r="AC45" s="548"/>
      <c r="AD45" s="592"/>
      <c r="AE45" s="592"/>
      <c r="AF45" s="592"/>
      <c r="AG45" s="592"/>
      <c r="AH45" s="592"/>
      <c r="AI45" s="592"/>
      <c r="AJ45" s="592"/>
      <c r="AK45" s="548"/>
      <c r="AL45" s="548"/>
      <c r="AM45" s="548"/>
      <c r="AN45" s="592"/>
      <c r="AO45" s="584"/>
      <c r="AP45" s="587"/>
      <c r="AQ45" s="556"/>
      <c r="AR45" s="615"/>
      <c r="AS45" s="587"/>
      <c r="AT45" s="604"/>
      <c r="AU45" s="548"/>
      <c r="AV45" s="548"/>
      <c r="AW45" s="548"/>
      <c r="AX45" s="548"/>
      <c r="AY45" s="556"/>
      <c r="AZ45" s="491" t="s">
        <v>1538</v>
      </c>
      <c r="BA45" s="440">
        <v>1</v>
      </c>
      <c r="BB45" s="492" t="s">
        <v>1418</v>
      </c>
      <c r="BC45" s="484" t="s">
        <v>125</v>
      </c>
      <c r="BD45" s="490"/>
    </row>
    <row r="46" spans="1:56" ht="409.6" hidden="1" thickBot="1">
      <c r="A46" s="587"/>
      <c r="B46" s="556"/>
      <c r="C46" s="587"/>
      <c r="D46" s="548"/>
      <c r="E46" s="548"/>
      <c r="F46" s="604"/>
      <c r="G46" s="556"/>
      <c r="H46" s="587"/>
      <c r="I46" s="548"/>
      <c r="J46" s="556"/>
      <c r="K46" s="608"/>
      <c r="L46" s="611"/>
      <c r="M46" s="587"/>
      <c r="N46" s="548"/>
      <c r="O46" s="548"/>
      <c r="P46" s="548"/>
      <c r="Q46" s="548"/>
      <c r="R46" s="548"/>
      <c r="S46" s="548"/>
      <c r="T46" s="548"/>
      <c r="U46" s="548"/>
      <c r="V46" s="548"/>
      <c r="W46" s="548"/>
      <c r="X46" s="548"/>
      <c r="Y46" s="548"/>
      <c r="Z46" s="548"/>
      <c r="AA46" s="592"/>
      <c r="AB46" s="592"/>
      <c r="AC46" s="548"/>
      <c r="AD46" s="592"/>
      <c r="AE46" s="592"/>
      <c r="AF46" s="592"/>
      <c r="AG46" s="592"/>
      <c r="AH46" s="592"/>
      <c r="AI46" s="592"/>
      <c r="AJ46" s="592"/>
      <c r="AK46" s="548"/>
      <c r="AL46" s="548"/>
      <c r="AM46" s="548"/>
      <c r="AN46" s="592"/>
      <c r="AO46" s="584"/>
      <c r="AP46" s="587"/>
      <c r="AQ46" s="556"/>
      <c r="AR46" s="615"/>
      <c r="AS46" s="587"/>
      <c r="AT46" s="604"/>
      <c r="AU46" s="548"/>
      <c r="AV46" s="548"/>
      <c r="AW46" s="548"/>
      <c r="AX46" s="548"/>
      <c r="AY46" s="556"/>
      <c r="AZ46" s="491" t="s">
        <v>1539</v>
      </c>
      <c r="BA46" s="440">
        <v>1</v>
      </c>
      <c r="BB46" s="492" t="s">
        <v>1419</v>
      </c>
      <c r="BC46" s="484" t="s">
        <v>125</v>
      </c>
      <c r="BD46" s="490"/>
    </row>
    <row r="47" spans="1:56" ht="276.75" hidden="1" customHeight="1" thickBot="1">
      <c r="A47" s="587"/>
      <c r="B47" s="556"/>
      <c r="C47" s="587"/>
      <c r="D47" s="548"/>
      <c r="E47" s="548"/>
      <c r="F47" s="604"/>
      <c r="G47" s="556"/>
      <c r="H47" s="587"/>
      <c r="I47" s="548"/>
      <c r="J47" s="556"/>
      <c r="K47" s="608"/>
      <c r="L47" s="611"/>
      <c r="M47" s="587"/>
      <c r="N47" s="548"/>
      <c r="O47" s="548"/>
      <c r="P47" s="548"/>
      <c r="Q47" s="548"/>
      <c r="R47" s="548"/>
      <c r="S47" s="548"/>
      <c r="T47" s="548"/>
      <c r="U47" s="548"/>
      <c r="V47" s="548"/>
      <c r="W47" s="548"/>
      <c r="X47" s="548"/>
      <c r="Y47" s="548"/>
      <c r="Z47" s="548"/>
      <c r="AA47" s="592"/>
      <c r="AB47" s="592"/>
      <c r="AC47" s="548"/>
      <c r="AD47" s="592"/>
      <c r="AE47" s="592"/>
      <c r="AF47" s="592"/>
      <c r="AG47" s="592"/>
      <c r="AH47" s="592"/>
      <c r="AI47" s="592"/>
      <c r="AJ47" s="592"/>
      <c r="AK47" s="548"/>
      <c r="AL47" s="548"/>
      <c r="AM47" s="548"/>
      <c r="AN47" s="592"/>
      <c r="AO47" s="584"/>
      <c r="AP47" s="587"/>
      <c r="AQ47" s="556"/>
      <c r="AR47" s="615"/>
      <c r="AS47" s="587"/>
      <c r="AT47" s="604"/>
      <c r="AU47" s="548"/>
      <c r="AV47" s="548"/>
      <c r="AW47" s="548"/>
      <c r="AX47" s="548"/>
      <c r="AY47" s="556"/>
      <c r="AZ47" s="491" t="s">
        <v>1540</v>
      </c>
      <c r="BA47" s="440">
        <v>1</v>
      </c>
      <c r="BB47" s="492" t="s">
        <v>1420</v>
      </c>
      <c r="BC47" s="484" t="s">
        <v>125</v>
      </c>
      <c r="BD47" s="490"/>
    </row>
    <row r="48" spans="1:56" ht="231.75" hidden="1" customHeight="1" thickBot="1">
      <c r="A48" s="587"/>
      <c r="B48" s="556"/>
      <c r="C48" s="587"/>
      <c r="D48" s="548"/>
      <c r="E48" s="548"/>
      <c r="F48" s="604"/>
      <c r="G48" s="556"/>
      <c r="H48" s="587"/>
      <c r="I48" s="548"/>
      <c r="J48" s="556"/>
      <c r="K48" s="608"/>
      <c r="L48" s="611"/>
      <c r="M48" s="587"/>
      <c r="N48" s="548"/>
      <c r="O48" s="548"/>
      <c r="P48" s="548"/>
      <c r="Q48" s="548"/>
      <c r="R48" s="548"/>
      <c r="S48" s="548"/>
      <c r="T48" s="548"/>
      <c r="U48" s="548"/>
      <c r="V48" s="548"/>
      <c r="W48" s="548"/>
      <c r="X48" s="548"/>
      <c r="Y48" s="548"/>
      <c r="Z48" s="548"/>
      <c r="AA48" s="592"/>
      <c r="AB48" s="592"/>
      <c r="AC48" s="548"/>
      <c r="AD48" s="592"/>
      <c r="AE48" s="592"/>
      <c r="AF48" s="592"/>
      <c r="AG48" s="592"/>
      <c r="AH48" s="592"/>
      <c r="AI48" s="592"/>
      <c r="AJ48" s="592"/>
      <c r="AK48" s="548"/>
      <c r="AL48" s="548"/>
      <c r="AM48" s="548"/>
      <c r="AN48" s="592"/>
      <c r="AO48" s="584"/>
      <c r="AP48" s="587"/>
      <c r="AQ48" s="556"/>
      <c r="AR48" s="615"/>
      <c r="AS48" s="587"/>
      <c r="AT48" s="604"/>
      <c r="AU48" s="548"/>
      <c r="AV48" s="548"/>
      <c r="AW48" s="548"/>
      <c r="AX48" s="548"/>
      <c r="AY48" s="556"/>
      <c r="AZ48" s="491" t="s">
        <v>1541</v>
      </c>
      <c r="BA48" s="440">
        <v>1</v>
      </c>
      <c r="BB48" s="492" t="s">
        <v>1421</v>
      </c>
      <c r="BC48" s="484" t="s">
        <v>125</v>
      </c>
      <c r="BD48" s="490"/>
    </row>
    <row r="49" spans="1:56" ht="143.25" hidden="1" customHeight="1" thickBot="1">
      <c r="A49" s="587"/>
      <c r="B49" s="556"/>
      <c r="C49" s="587"/>
      <c r="D49" s="548"/>
      <c r="E49" s="548"/>
      <c r="F49" s="604"/>
      <c r="G49" s="556"/>
      <c r="H49" s="587"/>
      <c r="I49" s="548"/>
      <c r="J49" s="556"/>
      <c r="K49" s="608"/>
      <c r="L49" s="611"/>
      <c r="M49" s="587"/>
      <c r="N49" s="548"/>
      <c r="O49" s="548"/>
      <c r="P49" s="548"/>
      <c r="Q49" s="548"/>
      <c r="R49" s="548"/>
      <c r="S49" s="548"/>
      <c r="T49" s="548"/>
      <c r="U49" s="548"/>
      <c r="V49" s="548"/>
      <c r="W49" s="548"/>
      <c r="X49" s="548"/>
      <c r="Y49" s="548"/>
      <c r="Z49" s="548"/>
      <c r="AA49" s="592"/>
      <c r="AB49" s="592"/>
      <c r="AC49" s="548"/>
      <c r="AD49" s="592"/>
      <c r="AE49" s="592"/>
      <c r="AF49" s="592"/>
      <c r="AG49" s="592"/>
      <c r="AH49" s="592"/>
      <c r="AI49" s="592"/>
      <c r="AJ49" s="592"/>
      <c r="AK49" s="548"/>
      <c r="AL49" s="548"/>
      <c r="AM49" s="548"/>
      <c r="AN49" s="592"/>
      <c r="AO49" s="584"/>
      <c r="AP49" s="587"/>
      <c r="AQ49" s="556"/>
      <c r="AR49" s="615"/>
      <c r="AS49" s="587"/>
      <c r="AT49" s="604"/>
      <c r="AU49" s="548"/>
      <c r="AV49" s="548"/>
      <c r="AW49" s="548"/>
      <c r="AX49" s="548"/>
      <c r="AY49" s="556"/>
      <c r="AZ49" s="491" t="s">
        <v>1529</v>
      </c>
      <c r="BA49" s="440">
        <v>1</v>
      </c>
      <c r="BB49" s="492" t="s">
        <v>1422</v>
      </c>
      <c r="BC49" s="484" t="s">
        <v>125</v>
      </c>
      <c r="BD49" s="490"/>
    </row>
    <row r="50" spans="1:56" ht="191.25" hidden="1" customHeight="1" thickBot="1">
      <c r="A50" s="587"/>
      <c r="B50" s="556"/>
      <c r="C50" s="587"/>
      <c r="D50" s="548"/>
      <c r="E50" s="548"/>
      <c r="F50" s="604"/>
      <c r="G50" s="556"/>
      <c r="H50" s="587"/>
      <c r="I50" s="548"/>
      <c r="J50" s="556"/>
      <c r="K50" s="608"/>
      <c r="L50" s="611"/>
      <c r="M50" s="587"/>
      <c r="N50" s="548"/>
      <c r="O50" s="548"/>
      <c r="P50" s="548"/>
      <c r="Q50" s="548"/>
      <c r="R50" s="548"/>
      <c r="S50" s="548"/>
      <c r="T50" s="548"/>
      <c r="U50" s="548"/>
      <c r="V50" s="548"/>
      <c r="W50" s="548"/>
      <c r="X50" s="548"/>
      <c r="Y50" s="548"/>
      <c r="Z50" s="548"/>
      <c r="AA50" s="592"/>
      <c r="AB50" s="592"/>
      <c r="AC50" s="548"/>
      <c r="AD50" s="592"/>
      <c r="AE50" s="592"/>
      <c r="AF50" s="592"/>
      <c r="AG50" s="592"/>
      <c r="AH50" s="592"/>
      <c r="AI50" s="592"/>
      <c r="AJ50" s="592"/>
      <c r="AK50" s="548"/>
      <c r="AL50" s="548"/>
      <c r="AM50" s="548"/>
      <c r="AN50" s="592"/>
      <c r="AO50" s="584"/>
      <c r="AP50" s="587"/>
      <c r="AQ50" s="556"/>
      <c r="AR50" s="615"/>
      <c r="AS50" s="587"/>
      <c r="AT50" s="604"/>
      <c r="AU50" s="548"/>
      <c r="AV50" s="548"/>
      <c r="AW50" s="548"/>
      <c r="AX50" s="548"/>
      <c r="AY50" s="556"/>
      <c r="AZ50" s="491" t="s">
        <v>1542</v>
      </c>
      <c r="BA50" s="440">
        <v>1</v>
      </c>
      <c r="BB50" s="492" t="s">
        <v>1423</v>
      </c>
      <c r="BC50" s="484" t="s">
        <v>125</v>
      </c>
      <c r="BD50" s="490"/>
    </row>
    <row r="51" spans="1:56" ht="158.25" hidden="1" customHeight="1" thickBot="1">
      <c r="A51" s="587"/>
      <c r="B51" s="556"/>
      <c r="C51" s="587"/>
      <c r="D51" s="548"/>
      <c r="E51" s="548"/>
      <c r="F51" s="604"/>
      <c r="G51" s="556"/>
      <c r="H51" s="587"/>
      <c r="I51" s="548"/>
      <c r="J51" s="556"/>
      <c r="K51" s="608"/>
      <c r="L51" s="611"/>
      <c r="M51" s="587"/>
      <c r="N51" s="548"/>
      <c r="O51" s="548"/>
      <c r="P51" s="548"/>
      <c r="Q51" s="548"/>
      <c r="R51" s="548"/>
      <c r="S51" s="548"/>
      <c r="T51" s="548"/>
      <c r="U51" s="548"/>
      <c r="V51" s="548"/>
      <c r="W51" s="548"/>
      <c r="X51" s="548"/>
      <c r="Y51" s="548"/>
      <c r="Z51" s="548"/>
      <c r="AA51" s="592"/>
      <c r="AB51" s="592"/>
      <c r="AC51" s="548"/>
      <c r="AD51" s="592"/>
      <c r="AE51" s="592"/>
      <c r="AF51" s="592"/>
      <c r="AG51" s="592"/>
      <c r="AH51" s="592"/>
      <c r="AI51" s="592"/>
      <c r="AJ51" s="592"/>
      <c r="AK51" s="548"/>
      <c r="AL51" s="548"/>
      <c r="AM51" s="548"/>
      <c r="AN51" s="592"/>
      <c r="AO51" s="584"/>
      <c r="AP51" s="587"/>
      <c r="AQ51" s="556"/>
      <c r="AR51" s="615"/>
      <c r="AS51" s="587"/>
      <c r="AT51" s="604"/>
      <c r="AU51" s="548"/>
      <c r="AV51" s="548"/>
      <c r="AW51" s="548"/>
      <c r="AX51" s="548"/>
      <c r="AY51" s="556"/>
      <c r="AZ51" s="491" t="s">
        <v>1539</v>
      </c>
      <c r="BA51" s="440">
        <v>1</v>
      </c>
      <c r="BB51" s="492" t="s">
        <v>1419</v>
      </c>
      <c r="BC51" s="484" t="s">
        <v>125</v>
      </c>
      <c r="BD51" s="490"/>
    </row>
    <row r="52" spans="1:56" ht="194.25" hidden="1" customHeight="1" thickBot="1">
      <c r="A52" s="588"/>
      <c r="B52" s="557"/>
      <c r="C52" s="588"/>
      <c r="D52" s="549"/>
      <c r="E52" s="549"/>
      <c r="F52" s="605"/>
      <c r="G52" s="557"/>
      <c r="H52" s="588"/>
      <c r="I52" s="549"/>
      <c r="J52" s="557"/>
      <c r="K52" s="609"/>
      <c r="L52" s="612"/>
      <c r="M52" s="588"/>
      <c r="N52" s="549"/>
      <c r="O52" s="552"/>
      <c r="P52" s="549"/>
      <c r="Q52" s="552"/>
      <c r="R52" s="549"/>
      <c r="S52" s="552"/>
      <c r="T52" s="549"/>
      <c r="U52" s="552"/>
      <c r="V52" s="549"/>
      <c r="W52" s="552"/>
      <c r="X52" s="549"/>
      <c r="Y52" s="552"/>
      <c r="Z52" s="549"/>
      <c r="AA52" s="593"/>
      <c r="AB52" s="593"/>
      <c r="AC52" s="552"/>
      <c r="AD52" s="593"/>
      <c r="AE52" s="593"/>
      <c r="AF52" s="593"/>
      <c r="AG52" s="593"/>
      <c r="AH52" s="593"/>
      <c r="AI52" s="593"/>
      <c r="AJ52" s="593"/>
      <c r="AK52" s="552"/>
      <c r="AL52" s="552"/>
      <c r="AM52" s="549"/>
      <c r="AN52" s="593"/>
      <c r="AO52" s="585"/>
      <c r="AP52" s="588"/>
      <c r="AQ52" s="557"/>
      <c r="AR52" s="616"/>
      <c r="AS52" s="588"/>
      <c r="AT52" s="605"/>
      <c r="AU52" s="549"/>
      <c r="AV52" s="549"/>
      <c r="AW52" s="549"/>
      <c r="AX52" s="549"/>
      <c r="AY52" s="557"/>
      <c r="AZ52" s="493" t="s">
        <v>1543</v>
      </c>
      <c r="BA52" s="440">
        <v>1</v>
      </c>
      <c r="BB52" s="492" t="s">
        <v>1424</v>
      </c>
      <c r="BC52" s="484" t="s">
        <v>125</v>
      </c>
      <c r="BD52" s="490"/>
    </row>
    <row r="53" spans="1:56" ht="139.5" hidden="1" customHeight="1" thickBot="1">
      <c r="A53" s="402" t="s">
        <v>729</v>
      </c>
      <c r="B53" s="422"/>
      <c r="C53" s="402" t="s">
        <v>194</v>
      </c>
      <c r="D53" s="403" t="s">
        <v>1030</v>
      </c>
      <c r="E53" s="403" t="s">
        <v>78</v>
      </c>
      <c r="F53" s="404" t="s">
        <v>1031</v>
      </c>
      <c r="G53" s="422" t="s">
        <v>1032</v>
      </c>
      <c r="H53" s="405">
        <v>1</v>
      </c>
      <c r="I53" s="403">
        <v>2</v>
      </c>
      <c r="J53" s="424" t="str">
        <f>IF(E53="8. Corrupción",IF(OR(AND(H53=1,I53=5),AND(H53=2,I53=5),AND(H53=3,I53=4),(H53+I53&gt;=8)),"Extrema",IF(OR(AND(H53=1,I53=4),AND(H53=2,I53=4),AND(H53=4,I53=3),AND(H53=3,I53=3)),"Alta",IF(OR(AND(H53=1,I53=3),AND(H53=2,I53=3)),"Moderada","No aplica para Corrupción"))),IF(H53+I53=0,"",IF(OR(AND(H53=3,I53=4),(AND(H53=2,I53=5)),(AND(H53=1,I53=5))),"Extrema",IF(OR(AND(H53=3,I53=1),(AND(H53=2,I53=2))),"Baja",IF(OR(AND(H53=4,I53=1),AND(H53=3,I53=2),AND(H53=2,I53=3),AND(H53=1,I53=3)),"Moderada",IF(H53+I53&gt;=8,"Extrema",IF(H53+I53&lt;4,"Baja",IF(H53+I53&gt;=6,"Alta","Alta"))))))))</f>
        <v>Baja</v>
      </c>
      <c r="K53" s="425" t="s">
        <v>98</v>
      </c>
      <c r="L53" s="426" t="s">
        <v>1033</v>
      </c>
      <c r="M53" s="427" t="s">
        <v>506</v>
      </c>
      <c r="N53" s="428">
        <f t="shared" si="0"/>
        <v>15</v>
      </c>
      <c r="O53" s="381" t="s">
        <v>286</v>
      </c>
      <c r="P53" s="428">
        <f>IF(O53="Adecuado",15,0)</f>
        <v>15</v>
      </c>
      <c r="Q53" s="381" t="s">
        <v>288</v>
      </c>
      <c r="R53" s="428">
        <f>IF(Q53="Oportuna",15,0)</f>
        <v>15</v>
      </c>
      <c r="S53" s="381" t="s">
        <v>300</v>
      </c>
      <c r="T53" s="428">
        <f>IF(S53="Prevenir",15,IF(S53="Detectar",10,0))</f>
        <v>15</v>
      </c>
      <c r="U53" s="381" t="s">
        <v>292</v>
      </c>
      <c r="V53" s="428">
        <f>IF(U53="Confiable",15,0)</f>
        <v>15</v>
      </c>
      <c r="W53" s="381" t="s">
        <v>294</v>
      </c>
      <c r="X53" s="428">
        <f>IF(W53="Se investigan y resuelven oportunamente",15,0)</f>
        <v>15</v>
      </c>
      <c r="Y53" s="381" t="s">
        <v>296</v>
      </c>
      <c r="Z53" s="428">
        <f t="shared" ref="Z53" si="48">IF(Y53="Completa",10,IF(Y53="incompleta",5,0))</f>
        <v>10</v>
      </c>
      <c r="AA53" s="429">
        <f t="shared" ref="AA53" si="49">N53+P53+R53+T53+V53+X53+Z53</f>
        <v>100</v>
      </c>
      <c r="AB53" s="430" t="str">
        <f t="shared" si="6"/>
        <v>Fuerte</v>
      </c>
      <c r="AC53" s="393" t="s">
        <v>1199</v>
      </c>
      <c r="AD53" s="430" t="str">
        <f>IF(AC53="Siempre se ejecuta","Fuerte",IF(AC53="Algunas veces","Moderado",IF(AC53="no se ejecuta","Débil","")))</f>
        <v>Fuerte</v>
      </c>
      <c r="AE53" s="430" t="str">
        <f t="shared" ref="AE53" si="50">AB53&amp;AD53</f>
        <v>FuerteFuerte</v>
      </c>
      <c r="AF53" s="430" t="str">
        <f>IFERROR(VLOOKUP(AE53,PARAMETROS!$BH$2:$BJ$10,3,FALSE),"")</f>
        <v>Fuerte</v>
      </c>
      <c r="AG53" s="430">
        <f t="shared" ref="AG53" si="51">IF(AF53="fuerte",100,IF(AF53="Moderado",50,IF(AF53="débil",0,"")))</f>
        <v>100</v>
      </c>
      <c r="AH53" s="430" t="str">
        <f>IFERROR(VLOOKUP(AE53,PARAMETROS!$BH$2:$BJ$10,2,FALSE),"")</f>
        <v>No</v>
      </c>
      <c r="AI53" s="441">
        <f>IFERROR(AVERAGE(AG53:AG53),0)</f>
        <v>100</v>
      </c>
      <c r="AJ53" s="430" t="str">
        <f>IF(AI53&gt;=100,"Fuerte",IF(AI53&gt;=50,"Moderado",IF(AI53&gt;=0,"Débil","")))</f>
        <v>Fuerte</v>
      </c>
      <c r="AK53" s="393" t="s">
        <v>1200</v>
      </c>
      <c r="AL53" s="393" t="s">
        <v>556</v>
      </c>
      <c r="AM53" s="411" t="str">
        <f>+AJ53&amp;AK53&amp;AL53</f>
        <v>FuerteDirectamenteIndirectamente</v>
      </c>
      <c r="AN53" s="433">
        <f>IFERROR(VLOOKUP(AM53,PARAMETROS!$BD$1:$BG$9,2,FALSE),0)</f>
        <v>2</v>
      </c>
      <c r="AO53" s="434">
        <f>IF(E53&lt;&gt;"8. Corrupción",IFERROR(VLOOKUP(AM53,PARAMETROS!$BD$1:$BG$9,3,FALSE),0),0)</f>
        <v>1</v>
      </c>
      <c r="AP53" s="435">
        <f>IF(H53 ="",0,IF(H53-AN53&lt;=0,1,H53-AN53))</f>
        <v>1</v>
      </c>
      <c r="AQ53" s="436">
        <f t="shared" ref="AQ53" si="52">IF(E53&lt;&gt;"8. Corrupción",IF(I53="",0,IF(I53-AO53=0,1,I53-AO53)),I53)</f>
        <v>1</v>
      </c>
      <c r="AR53" s="437" t="str">
        <f t="shared" ref="AR53" si="53">IF(E53="8. Corrupción",IF(OR(AND(AP53=1,AQ53=5),AND(AP53=2,AQ53=5),AND(AP53=3,AQ53=4),(AP53+AQ53&gt;=8)),"Extrema",IF(OR(AND(AP53=1,AQ53=4),AND(AP53=2,AQ53=4),AND(AP53=4,AQ53=3),AND(AP53=3,AQ53=3)),"Alta",IF(OR(AND(AP53=1,AQ53=3),AND(AP53=2,AQ53=3)),"Moderada","No aplica para Corrupción"))),IF(AP53+AQ53=0,"",IF(OR(AND(AP53=3,AQ53=4),(AND(AP53=2,AQ53=5)),(AND(AP53=1,AQ53=5))),"Extrema",IF(OR(AND(AP53=3,AQ53=1),(AND(AP53=2,AQ53=2))),"Baja",IF(OR(AND(AP53=4,AQ53=1),AND(AP53=3,AQ53=2),AND(AP53=2,AQ53=3),AND(AP53=1,AQ53=3)),"Moderada",IF(AP53+AQ53&gt;=8,"Extrema",IF(AP53+AQ53&lt;4,"Baja",IF(AP53+AQ53&gt;=6,"Alta","Alta"))))))))</f>
        <v>Baja</v>
      </c>
      <c r="AS53" s="402" t="s">
        <v>199</v>
      </c>
      <c r="AT53" s="438" t="s">
        <v>1034</v>
      </c>
      <c r="AU53" s="403" t="s">
        <v>1035</v>
      </c>
      <c r="AV53" s="403" t="s">
        <v>1036</v>
      </c>
      <c r="AW53" s="403" t="s">
        <v>1037</v>
      </c>
      <c r="AX53" s="415">
        <v>43556</v>
      </c>
      <c r="AY53" s="439">
        <v>43646</v>
      </c>
      <c r="AZ53" s="494" t="s">
        <v>1383</v>
      </c>
      <c r="BA53" s="495">
        <v>1</v>
      </c>
      <c r="BB53" s="492" t="s">
        <v>1437</v>
      </c>
      <c r="BC53" s="484" t="s">
        <v>125</v>
      </c>
      <c r="BD53" s="490"/>
    </row>
    <row r="54" spans="1:56" ht="285.75" hidden="1" customHeight="1" thickBot="1">
      <c r="A54" s="601"/>
      <c r="B54" s="602" t="s">
        <v>71</v>
      </c>
      <c r="C54" s="601" t="s">
        <v>194</v>
      </c>
      <c r="D54" s="565" t="s">
        <v>1038</v>
      </c>
      <c r="E54" s="565" t="s">
        <v>79</v>
      </c>
      <c r="F54" s="603" t="s">
        <v>1039</v>
      </c>
      <c r="G54" s="602" t="s">
        <v>1040</v>
      </c>
      <c r="H54" s="601">
        <v>3</v>
      </c>
      <c r="I54" s="565">
        <v>4</v>
      </c>
      <c r="J54" s="606" t="str">
        <f>IF(E54="8. Corrupción",IF(OR(AND(H54=1,I54=5),AND(H54=2,I54=5),AND(H54=3,I54=4),(H54+I54&gt;=8)),"Extrema",IF(OR(AND(H54=1,I54=4),AND(H54=2,I54=4),AND(H54=4,I54=3),AND(H54=3,I54=3)),"Alta",IF(OR(AND(H54=1,I54=3),AND(H54=2,I54=3)),"Moderada","No aplica para Corrupción"))),IF(H54+I54=0,"",IF(OR(AND(H54=3,I54=4),(AND(H54=2,I54=5)),(AND(H54=1,I54=5))),"Extrema",IF(OR(AND(H54=3,I54=1),(AND(H54=2,I54=2))),"Baja",IF(OR(AND(H54=4,I54=1),AND(H54=3,I54=2),AND(H54=2,I54=3),AND(H54=1,I54=3)),"Moderada",IF(H54+I54&gt;=8,"Extrema",IF(H54+I54&lt;4,"Baja",IF(H54+I54&gt;=6,"Alta","Alta"))))))))</f>
        <v>Extrema</v>
      </c>
      <c r="K54" s="607" t="s">
        <v>88</v>
      </c>
      <c r="L54" s="610" t="s">
        <v>1365</v>
      </c>
      <c r="M54" s="586" t="s">
        <v>506</v>
      </c>
      <c r="N54" s="589">
        <f>IF(M54="Asignado",15,0)</f>
        <v>15</v>
      </c>
      <c r="O54" s="590" t="s">
        <v>286</v>
      </c>
      <c r="P54" s="589">
        <f>IF(O54="Adecuado",15,0)</f>
        <v>15</v>
      </c>
      <c r="Q54" s="590" t="s">
        <v>288</v>
      </c>
      <c r="R54" s="589">
        <f>IF(Q54="Oportuna",15,0)</f>
        <v>15</v>
      </c>
      <c r="S54" s="590" t="s">
        <v>300</v>
      </c>
      <c r="T54" s="589">
        <f>IF(S54="Prevenir",15,IF(S54="Detectar",10,0))</f>
        <v>15</v>
      </c>
      <c r="U54" s="590" t="s">
        <v>292</v>
      </c>
      <c r="V54" s="589">
        <f>IF(U54="Confiable",15,0)</f>
        <v>15</v>
      </c>
      <c r="W54" s="590" t="s">
        <v>294</v>
      </c>
      <c r="X54" s="589">
        <f>IF(W54="Se investigan y resuelven oportunamente",15,0)</f>
        <v>15</v>
      </c>
      <c r="Y54" s="590" t="s">
        <v>296</v>
      </c>
      <c r="Z54" s="589">
        <f>IF(Y54="Completa",10,IF(Y54="incompleta",5,0))</f>
        <v>10</v>
      </c>
      <c r="AA54" s="594">
        <f>N54+P54+R54+T54+V54+X54+Z54</f>
        <v>100</v>
      </c>
      <c r="AB54" s="547" t="str">
        <f>IF(AA54&gt;=96,"Fuerte",IF(AA54&gt;=86,"Moderado",IF(AA54&gt;=0,"Débil","")))</f>
        <v>Fuerte</v>
      </c>
      <c r="AC54" s="551" t="s">
        <v>1199</v>
      </c>
      <c r="AD54" s="547" t="str">
        <f>IF(AC54="Siempre se ejecuta","Fuerte",IF(AC54="Algunas veces","Moderado",IF(AC54="no se ejecuta","Débil","")))</f>
        <v>Fuerte</v>
      </c>
      <c r="AE54" s="547" t="str">
        <f>AB54&amp;AD54</f>
        <v>FuerteFuerte</v>
      </c>
      <c r="AF54" s="547" t="str">
        <f>IFERROR(VLOOKUP(AE54,PARAMETROS!$BH$2:$BJ$10,3,FALSE),"")</f>
        <v>Fuerte</v>
      </c>
      <c r="AG54" s="547">
        <f>IF(AF54="fuerte",100,IF(AF54="Moderado",50,IF(AF54="débil",0,"")))</f>
        <v>100</v>
      </c>
      <c r="AH54" s="547" t="str">
        <f>IFERROR(VLOOKUP(AE54,PARAMETROS!$BH$2:$BJ$10,2,FALSE),"")</f>
        <v>No</v>
      </c>
      <c r="AI54" s="550">
        <f>IFERROR(AVERAGE(AG54:AG54),0)</f>
        <v>100</v>
      </c>
      <c r="AJ54" s="547" t="str">
        <f>IF(AI54&gt;=100,"Fuerte",IF(AI54&gt;=50,"Moderado",IF(AI54&gt;=0,"Débil","")))</f>
        <v>Fuerte</v>
      </c>
      <c r="AK54" s="551" t="s">
        <v>1200</v>
      </c>
      <c r="AL54" s="551" t="s">
        <v>1295</v>
      </c>
      <c r="AM54" s="553" t="str">
        <f>+AJ54&amp;AK54&amp;AL54</f>
        <v>FuerteDirectamenteNo disminuye</v>
      </c>
      <c r="AN54" s="554">
        <f>IFERROR(VLOOKUP(AM54,PARAMETROS!$BD$1:$BG$9,2,FALSE),0)</f>
        <v>2</v>
      </c>
      <c r="AO54" s="555">
        <f>IF(E54&lt;&gt;"8. Corrupción",IFERROR(VLOOKUP(AM54,PARAMETROS!$BD$1:$BG$9,3,FALSE),0),0)</f>
        <v>0</v>
      </c>
      <c r="AP54" s="613">
        <f>IF(H54 ="",0,IF(H54-AN54&lt;=0,1,H54-AN54))</f>
        <v>1</v>
      </c>
      <c r="AQ54" s="555">
        <f>IF(E54&lt;&gt;"8. Corrupción",IF(I54="",0,IF(I54-AO54=0,1,I54-AO54)),I54)</f>
        <v>4</v>
      </c>
      <c r="AR54" s="614" t="str">
        <f>IF(E54="8. Corrupción",IF(OR(AND(AP54=1,AQ54=5),AND(AP54=2,AQ54=5),AND(AP54=3,AQ54=4),(AP54+AQ54&gt;=8)),"Extrema",IF(OR(AND(AP54=1,AQ54=4),AND(AP54=2,AQ54=4),AND(AP54=4,AQ54=3),AND(AP54=3,AQ54=3)),"Alta",IF(OR(AND(AP54=1,AQ54=3),AND(AP54=2,AQ54=3)),"Moderada","No aplica para Corrupción"))),IF(AP54+AQ54=0,"",IF(OR(AND(AP54=3,AQ54=4),(AND(AP54=2,AQ54=5)),(AND(AP54=1,AQ54=5))),"Extrema",IF(OR(AND(AP54=3,AQ54=1),(AND(AP54=2,AQ54=2))),"Baja",IF(OR(AND(AP54=4,AQ54=1),AND(AP54=3,AQ54=2),AND(AP54=2,AQ54=3),AND(AP54=1,AQ54=3)),"Moderada",IF(AP54+AQ54&gt;=8,"Extrema",IF(AP54+AQ54&lt;4,"Baja",IF(AP54+AQ54&gt;=6,"Alta","Alta"))))))))</f>
        <v>Alta</v>
      </c>
      <c r="AS54" s="601" t="s">
        <v>200</v>
      </c>
      <c r="AT54" s="617" t="s">
        <v>1041</v>
      </c>
      <c r="AU54" s="565" t="s">
        <v>1378</v>
      </c>
      <c r="AV54" s="565" t="s">
        <v>1029</v>
      </c>
      <c r="AW54" s="565" t="s">
        <v>1042</v>
      </c>
      <c r="AX54" s="620">
        <v>43467</v>
      </c>
      <c r="AY54" s="621">
        <v>43830</v>
      </c>
      <c r="AZ54" s="491" t="s">
        <v>1532</v>
      </c>
      <c r="BA54" s="440">
        <v>1</v>
      </c>
      <c r="BB54" s="492" t="s">
        <v>1425</v>
      </c>
      <c r="BC54" s="484" t="s">
        <v>125</v>
      </c>
      <c r="BD54" s="490"/>
    </row>
    <row r="55" spans="1:56" ht="139.5" hidden="1" customHeight="1" thickBot="1">
      <c r="A55" s="587"/>
      <c r="B55" s="556"/>
      <c r="C55" s="587"/>
      <c r="D55" s="548"/>
      <c r="E55" s="548"/>
      <c r="F55" s="604"/>
      <c r="G55" s="556"/>
      <c r="H55" s="587"/>
      <c r="I55" s="548"/>
      <c r="J55" s="556"/>
      <c r="K55" s="608"/>
      <c r="L55" s="611"/>
      <c r="M55" s="587"/>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56"/>
      <c r="AP55" s="587"/>
      <c r="AQ55" s="556"/>
      <c r="AR55" s="615"/>
      <c r="AS55" s="587"/>
      <c r="AT55" s="618"/>
      <c r="AU55" s="548"/>
      <c r="AV55" s="548"/>
      <c r="AW55" s="548"/>
      <c r="AX55" s="548"/>
      <c r="AY55" s="556"/>
      <c r="AZ55" s="514" t="s">
        <v>1544</v>
      </c>
      <c r="BA55" s="440">
        <v>1</v>
      </c>
      <c r="BB55" s="498" t="s">
        <v>1411</v>
      </c>
      <c r="BC55" s="484" t="s">
        <v>125</v>
      </c>
      <c r="BD55" s="490"/>
    </row>
    <row r="56" spans="1:56" ht="139.5" hidden="1" customHeight="1" thickBot="1">
      <c r="A56" s="587"/>
      <c r="B56" s="556"/>
      <c r="C56" s="587"/>
      <c r="D56" s="548"/>
      <c r="E56" s="548"/>
      <c r="F56" s="604"/>
      <c r="G56" s="556"/>
      <c r="H56" s="587"/>
      <c r="I56" s="548"/>
      <c r="J56" s="556"/>
      <c r="K56" s="608"/>
      <c r="L56" s="611"/>
      <c r="M56" s="587"/>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56"/>
      <c r="AP56" s="587"/>
      <c r="AQ56" s="556"/>
      <c r="AR56" s="615"/>
      <c r="AS56" s="587"/>
      <c r="AT56" s="618"/>
      <c r="AU56" s="548"/>
      <c r="AV56" s="548"/>
      <c r="AW56" s="548"/>
      <c r="AX56" s="548"/>
      <c r="AY56" s="556"/>
      <c r="AZ56" s="514" t="s">
        <v>1545</v>
      </c>
      <c r="BA56" s="440" t="s">
        <v>1426</v>
      </c>
      <c r="BB56" s="498" t="s">
        <v>1427</v>
      </c>
      <c r="BC56" s="484" t="s">
        <v>125</v>
      </c>
      <c r="BD56" s="490"/>
    </row>
    <row r="57" spans="1:56" ht="139.5" hidden="1" customHeight="1" thickBot="1">
      <c r="A57" s="587"/>
      <c r="B57" s="556"/>
      <c r="C57" s="587"/>
      <c r="D57" s="548"/>
      <c r="E57" s="548"/>
      <c r="F57" s="604"/>
      <c r="G57" s="556"/>
      <c r="H57" s="587"/>
      <c r="I57" s="548"/>
      <c r="J57" s="556"/>
      <c r="K57" s="608"/>
      <c r="L57" s="611"/>
      <c r="M57" s="587"/>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56"/>
      <c r="AP57" s="587"/>
      <c r="AQ57" s="556"/>
      <c r="AR57" s="615"/>
      <c r="AS57" s="587"/>
      <c r="AT57" s="618"/>
      <c r="AU57" s="548"/>
      <c r="AV57" s="548"/>
      <c r="AW57" s="548"/>
      <c r="AX57" s="548"/>
      <c r="AY57" s="556"/>
      <c r="AZ57" s="514" t="s">
        <v>1546</v>
      </c>
      <c r="BA57" s="440">
        <v>1</v>
      </c>
      <c r="BB57" s="498" t="s">
        <v>1414</v>
      </c>
      <c r="BC57" s="484" t="s">
        <v>125</v>
      </c>
      <c r="BD57" s="515"/>
    </row>
    <row r="58" spans="1:56" ht="139.5" hidden="1" customHeight="1" thickBot="1">
      <c r="A58" s="587"/>
      <c r="B58" s="556"/>
      <c r="C58" s="587"/>
      <c r="D58" s="548"/>
      <c r="E58" s="548"/>
      <c r="F58" s="604"/>
      <c r="G58" s="556"/>
      <c r="H58" s="587"/>
      <c r="I58" s="548"/>
      <c r="J58" s="556"/>
      <c r="K58" s="608"/>
      <c r="L58" s="611"/>
      <c r="M58" s="587"/>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56"/>
      <c r="AP58" s="587"/>
      <c r="AQ58" s="556"/>
      <c r="AR58" s="615"/>
      <c r="AS58" s="587"/>
      <c r="AT58" s="618"/>
      <c r="AU58" s="548"/>
      <c r="AV58" s="548"/>
      <c r="AW58" s="548"/>
      <c r="AX58" s="548"/>
      <c r="AY58" s="556"/>
      <c r="AZ58" s="514" t="s">
        <v>1547</v>
      </c>
      <c r="BA58" s="440" t="s">
        <v>1399</v>
      </c>
      <c r="BB58" s="498" t="s">
        <v>1428</v>
      </c>
      <c r="BC58" s="484" t="s">
        <v>125</v>
      </c>
      <c r="BD58" s="490"/>
    </row>
    <row r="59" spans="1:56" ht="174.75" hidden="1" customHeight="1" thickBot="1">
      <c r="A59" s="587"/>
      <c r="B59" s="556"/>
      <c r="C59" s="587"/>
      <c r="D59" s="548"/>
      <c r="E59" s="548"/>
      <c r="F59" s="604"/>
      <c r="G59" s="556"/>
      <c r="H59" s="587"/>
      <c r="I59" s="548"/>
      <c r="J59" s="556"/>
      <c r="K59" s="608"/>
      <c r="L59" s="611"/>
      <c r="M59" s="587"/>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56"/>
      <c r="AP59" s="587"/>
      <c r="AQ59" s="556"/>
      <c r="AR59" s="615"/>
      <c r="AS59" s="587"/>
      <c r="AT59" s="618"/>
      <c r="AU59" s="548"/>
      <c r="AV59" s="548"/>
      <c r="AW59" s="548"/>
      <c r="AX59" s="548"/>
      <c r="AY59" s="556"/>
      <c r="AZ59" s="514" t="s">
        <v>1548</v>
      </c>
      <c r="BA59" s="440">
        <v>1</v>
      </c>
      <c r="BB59" s="498" t="s">
        <v>1416</v>
      </c>
      <c r="BC59" s="484" t="s">
        <v>125</v>
      </c>
      <c r="BD59" s="490"/>
    </row>
    <row r="60" spans="1:56" ht="165.75" hidden="1" customHeight="1" thickBot="1">
      <c r="A60" s="587"/>
      <c r="B60" s="556"/>
      <c r="C60" s="587"/>
      <c r="D60" s="548"/>
      <c r="E60" s="548"/>
      <c r="F60" s="604"/>
      <c r="G60" s="556"/>
      <c r="H60" s="587"/>
      <c r="I60" s="548"/>
      <c r="J60" s="556"/>
      <c r="K60" s="608"/>
      <c r="L60" s="611"/>
      <c r="M60" s="587"/>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56"/>
      <c r="AP60" s="587"/>
      <c r="AQ60" s="556"/>
      <c r="AR60" s="615"/>
      <c r="AS60" s="587"/>
      <c r="AT60" s="618"/>
      <c r="AU60" s="548"/>
      <c r="AV60" s="548"/>
      <c r="AW60" s="548"/>
      <c r="AX60" s="548"/>
      <c r="AY60" s="556"/>
      <c r="AZ60" s="514" t="s">
        <v>1549</v>
      </c>
      <c r="BA60" s="440">
        <v>1</v>
      </c>
      <c r="BB60" s="498" t="s">
        <v>1429</v>
      </c>
      <c r="BC60" s="484" t="s">
        <v>125</v>
      </c>
      <c r="BD60" s="515"/>
    </row>
    <row r="61" spans="1:56" ht="139.5" hidden="1" customHeight="1" thickBot="1">
      <c r="A61" s="587"/>
      <c r="B61" s="556"/>
      <c r="C61" s="587"/>
      <c r="D61" s="548"/>
      <c r="E61" s="548"/>
      <c r="F61" s="604"/>
      <c r="G61" s="556"/>
      <c r="H61" s="587"/>
      <c r="I61" s="548"/>
      <c r="J61" s="556"/>
      <c r="K61" s="608"/>
      <c r="L61" s="611"/>
      <c r="M61" s="587"/>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c r="AL61" s="548"/>
      <c r="AM61" s="548"/>
      <c r="AN61" s="548"/>
      <c r="AO61" s="556"/>
      <c r="AP61" s="587"/>
      <c r="AQ61" s="556"/>
      <c r="AR61" s="615"/>
      <c r="AS61" s="587"/>
      <c r="AT61" s="618"/>
      <c r="AU61" s="548"/>
      <c r="AV61" s="548"/>
      <c r="AW61" s="548"/>
      <c r="AX61" s="548"/>
      <c r="AY61" s="556"/>
      <c r="AZ61" s="514" t="s">
        <v>1538</v>
      </c>
      <c r="BA61" s="440">
        <v>1</v>
      </c>
      <c r="BB61" s="498" t="s">
        <v>1430</v>
      </c>
      <c r="BC61" s="484" t="s">
        <v>125</v>
      </c>
      <c r="BD61" s="515"/>
    </row>
    <row r="62" spans="1:56" ht="197.25" hidden="1" customHeight="1" thickBot="1">
      <c r="A62" s="587"/>
      <c r="B62" s="556"/>
      <c r="C62" s="587"/>
      <c r="D62" s="548"/>
      <c r="E62" s="548"/>
      <c r="F62" s="604"/>
      <c r="G62" s="556"/>
      <c r="H62" s="587"/>
      <c r="I62" s="548"/>
      <c r="J62" s="556"/>
      <c r="K62" s="608"/>
      <c r="L62" s="611"/>
      <c r="M62" s="587"/>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56"/>
      <c r="AP62" s="587"/>
      <c r="AQ62" s="556"/>
      <c r="AR62" s="615"/>
      <c r="AS62" s="587"/>
      <c r="AT62" s="618"/>
      <c r="AU62" s="548"/>
      <c r="AV62" s="548"/>
      <c r="AW62" s="548"/>
      <c r="AX62" s="548"/>
      <c r="AY62" s="556"/>
      <c r="AZ62" s="514" t="s">
        <v>1550</v>
      </c>
      <c r="BA62" s="516">
        <v>1</v>
      </c>
      <c r="BB62" s="498" t="s">
        <v>1419</v>
      </c>
      <c r="BC62" s="484" t="s">
        <v>125</v>
      </c>
      <c r="BD62" s="490"/>
    </row>
    <row r="63" spans="1:56" ht="139.5" hidden="1" customHeight="1" thickBot="1">
      <c r="A63" s="587"/>
      <c r="B63" s="556"/>
      <c r="C63" s="587"/>
      <c r="D63" s="548"/>
      <c r="E63" s="548"/>
      <c r="F63" s="604"/>
      <c r="G63" s="556"/>
      <c r="H63" s="587"/>
      <c r="I63" s="548"/>
      <c r="J63" s="556"/>
      <c r="K63" s="608"/>
      <c r="L63" s="611"/>
      <c r="M63" s="587"/>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48"/>
      <c r="AL63" s="548"/>
      <c r="AM63" s="548"/>
      <c r="AN63" s="548"/>
      <c r="AO63" s="556"/>
      <c r="AP63" s="587"/>
      <c r="AQ63" s="556"/>
      <c r="AR63" s="615"/>
      <c r="AS63" s="587"/>
      <c r="AT63" s="618"/>
      <c r="AU63" s="548"/>
      <c r="AV63" s="548"/>
      <c r="AW63" s="548"/>
      <c r="AX63" s="548"/>
      <c r="AY63" s="556"/>
      <c r="AZ63" s="514" t="s">
        <v>1551</v>
      </c>
      <c r="BA63" s="440">
        <v>1</v>
      </c>
      <c r="BB63" s="498" t="s">
        <v>1431</v>
      </c>
      <c r="BC63" s="484" t="s">
        <v>125</v>
      </c>
      <c r="BD63" s="515"/>
    </row>
    <row r="64" spans="1:56" ht="139.5" hidden="1" customHeight="1" thickBot="1">
      <c r="A64" s="587"/>
      <c r="B64" s="556"/>
      <c r="C64" s="587"/>
      <c r="D64" s="548"/>
      <c r="E64" s="548"/>
      <c r="F64" s="604"/>
      <c r="G64" s="556"/>
      <c r="H64" s="587"/>
      <c r="I64" s="548"/>
      <c r="J64" s="556"/>
      <c r="K64" s="608"/>
      <c r="L64" s="611"/>
      <c r="M64" s="587"/>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56"/>
      <c r="AP64" s="587"/>
      <c r="AQ64" s="556"/>
      <c r="AR64" s="615"/>
      <c r="AS64" s="587"/>
      <c r="AT64" s="618"/>
      <c r="AU64" s="548"/>
      <c r="AV64" s="548"/>
      <c r="AW64" s="548"/>
      <c r="AX64" s="548"/>
      <c r="AY64" s="556"/>
      <c r="AZ64" s="514" t="s">
        <v>1552</v>
      </c>
      <c r="BA64" s="440">
        <v>1</v>
      </c>
      <c r="BB64" s="498" t="s">
        <v>1421</v>
      </c>
      <c r="BC64" s="484" t="s">
        <v>125</v>
      </c>
      <c r="BD64" s="490"/>
    </row>
    <row r="65" spans="1:56" ht="139.5" hidden="1" customHeight="1" thickBot="1">
      <c r="A65" s="587"/>
      <c r="B65" s="556"/>
      <c r="C65" s="587"/>
      <c r="D65" s="548"/>
      <c r="E65" s="548"/>
      <c r="F65" s="604"/>
      <c r="G65" s="556"/>
      <c r="H65" s="587"/>
      <c r="I65" s="548"/>
      <c r="J65" s="556"/>
      <c r="K65" s="608"/>
      <c r="L65" s="611"/>
      <c r="M65" s="587"/>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56"/>
      <c r="AP65" s="587"/>
      <c r="AQ65" s="556"/>
      <c r="AR65" s="615"/>
      <c r="AS65" s="587"/>
      <c r="AT65" s="618"/>
      <c r="AU65" s="548"/>
      <c r="AV65" s="548"/>
      <c r="AW65" s="548"/>
      <c r="AX65" s="548"/>
      <c r="AY65" s="556"/>
      <c r="AZ65" s="514" t="s">
        <v>1553</v>
      </c>
      <c r="BA65" s="440">
        <v>1</v>
      </c>
      <c r="BB65" s="498" t="s">
        <v>1422</v>
      </c>
      <c r="BC65" s="484" t="s">
        <v>125</v>
      </c>
      <c r="BD65" s="490"/>
    </row>
    <row r="66" spans="1:56" ht="174.75" hidden="1" customHeight="1" thickBot="1">
      <c r="A66" s="587"/>
      <c r="B66" s="556"/>
      <c r="C66" s="587"/>
      <c r="D66" s="548"/>
      <c r="E66" s="548"/>
      <c r="F66" s="604"/>
      <c r="G66" s="556"/>
      <c r="H66" s="587"/>
      <c r="I66" s="548"/>
      <c r="J66" s="556"/>
      <c r="K66" s="608"/>
      <c r="L66" s="611"/>
      <c r="M66" s="587"/>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56"/>
      <c r="AP66" s="587"/>
      <c r="AQ66" s="556"/>
      <c r="AR66" s="615"/>
      <c r="AS66" s="587"/>
      <c r="AT66" s="618"/>
      <c r="AU66" s="548"/>
      <c r="AV66" s="548"/>
      <c r="AW66" s="548"/>
      <c r="AX66" s="548"/>
      <c r="AY66" s="556"/>
      <c r="AZ66" s="514" t="s">
        <v>1554</v>
      </c>
      <c r="BA66" s="440">
        <v>1</v>
      </c>
      <c r="BB66" s="498" t="s">
        <v>1432</v>
      </c>
      <c r="BC66" s="484" t="s">
        <v>125</v>
      </c>
      <c r="BD66" s="490"/>
    </row>
    <row r="67" spans="1:56" ht="139.5" hidden="1" customHeight="1" thickBot="1">
      <c r="A67" s="587"/>
      <c r="B67" s="556"/>
      <c r="C67" s="587"/>
      <c r="D67" s="548"/>
      <c r="E67" s="548"/>
      <c r="F67" s="604"/>
      <c r="G67" s="556"/>
      <c r="H67" s="587"/>
      <c r="I67" s="548"/>
      <c r="J67" s="556"/>
      <c r="K67" s="608"/>
      <c r="L67" s="611"/>
      <c r="M67" s="587"/>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56"/>
      <c r="AP67" s="587"/>
      <c r="AQ67" s="556"/>
      <c r="AR67" s="615"/>
      <c r="AS67" s="587"/>
      <c r="AT67" s="618"/>
      <c r="AU67" s="548"/>
      <c r="AV67" s="548"/>
      <c r="AW67" s="548"/>
      <c r="AX67" s="548"/>
      <c r="AY67" s="556"/>
      <c r="AZ67" s="514" t="s">
        <v>1555</v>
      </c>
      <c r="BA67" s="440">
        <v>1</v>
      </c>
      <c r="BB67" s="498" t="s">
        <v>1433</v>
      </c>
      <c r="BC67" s="484" t="s">
        <v>125</v>
      </c>
      <c r="BD67" s="490"/>
    </row>
    <row r="68" spans="1:56" ht="286.5" hidden="1" customHeight="1" thickBot="1">
      <c r="A68" s="588"/>
      <c r="B68" s="557"/>
      <c r="C68" s="588"/>
      <c r="D68" s="549"/>
      <c r="E68" s="549"/>
      <c r="F68" s="605"/>
      <c r="G68" s="557"/>
      <c r="H68" s="588"/>
      <c r="I68" s="549"/>
      <c r="J68" s="557"/>
      <c r="K68" s="609"/>
      <c r="L68" s="612"/>
      <c r="M68" s="588"/>
      <c r="N68" s="549"/>
      <c r="O68" s="552"/>
      <c r="P68" s="549"/>
      <c r="Q68" s="552"/>
      <c r="R68" s="549"/>
      <c r="S68" s="552"/>
      <c r="T68" s="549"/>
      <c r="U68" s="552"/>
      <c r="V68" s="549"/>
      <c r="W68" s="552"/>
      <c r="X68" s="549"/>
      <c r="Y68" s="552"/>
      <c r="Z68" s="549"/>
      <c r="AA68" s="549"/>
      <c r="AB68" s="549"/>
      <c r="AC68" s="552"/>
      <c r="AD68" s="549"/>
      <c r="AE68" s="549"/>
      <c r="AF68" s="549"/>
      <c r="AG68" s="549"/>
      <c r="AH68" s="549"/>
      <c r="AI68" s="549"/>
      <c r="AJ68" s="549"/>
      <c r="AK68" s="552"/>
      <c r="AL68" s="552"/>
      <c r="AM68" s="549"/>
      <c r="AN68" s="549"/>
      <c r="AO68" s="557"/>
      <c r="AP68" s="588"/>
      <c r="AQ68" s="557"/>
      <c r="AR68" s="616"/>
      <c r="AS68" s="588"/>
      <c r="AT68" s="619"/>
      <c r="AU68" s="549"/>
      <c r="AV68" s="549"/>
      <c r="AW68" s="549"/>
      <c r="AX68" s="549"/>
      <c r="AY68" s="557"/>
      <c r="AZ68" s="514" t="s">
        <v>1556</v>
      </c>
      <c r="BA68" s="440">
        <v>1</v>
      </c>
      <c r="BB68" s="498" t="s">
        <v>1424</v>
      </c>
      <c r="BC68" s="484" t="s">
        <v>125</v>
      </c>
      <c r="BD68" s="515"/>
    </row>
    <row r="69" spans="1:56" ht="132.75" hidden="1" customHeight="1">
      <c r="A69" s="567"/>
      <c r="B69" s="712" t="s">
        <v>71</v>
      </c>
      <c r="C69" s="567" t="s">
        <v>193</v>
      </c>
      <c r="D69" s="713" t="s">
        <v>1350</v>
      </c>
      <c r="E69" s="713" t="s">
        <v>72</v>
      </c>
      <c r="F69" s="368" t="s">
        <v>1043</v>
      </c>
      <c r="G69" s="712" t="s">
        <v>1046</v>
      </c>
      <c r="H69" s="715">
        <v>5</v>
      </c>
      <c r="I69" s="713">
        <v>2</v>
      </c>
      <c r="J69" s="717" t="str">
        <f>IF(E69="8. Corrupción",IF(OR(AND(H69=1,I69=5),AND(H69=2,I69=5),AND(H69=3,I69=4),(H69+I69&gt;=8)),"Extrema",IF(OR(AND(H69=1,I69=4),AND(H69=2,I69=4),AND(H69=4,I69=3),AND(H69=3,I69=3)),"Alta",IF(OR(AND(H69=1,I69=3),AND(H69=2,I69=3)),"Moderada","No aplica para Corrupción"))),IF(H69+I69=0,"",IF(OR(AND(H69=3,I69=4),(AND(H69=2,I69=5)),(AND(H69=1,I69=5))),"Extrema",IF(OR(AND(H69=3,I69=1),(AND(H69=2,I69=2))),"Baja",IF(OR(AND(H69=4,I69=1),AND(H69=3,I69=2),AND(H69=2,I69=3),AND(H69=1,I69=3)),"Moderada",IF(H69+I69&gt;=8,"Extrema",IF(H69+I69&lt;4,"Baja",IF(H69+I69&gt;=6,"Alta","Alta"))))))))</f>
        <v>Alta</v>
      </c>
      <c r="K69" s="442" t="s">
        <v>93</v>
      </c>
      <c r="L69" s="371" t="s">
        <v>1364</v>
      </c>
      <c r="M69" s="444" t="s">
        <v>506</v>
      </c>
      <c r="N69" s="445">
        <f t="shared" si="0"/>
        <v>15</v>
      </c>
      <c r="O69" s="381" t="s">
        <v>286</v>
      </c>
      <c r="P69" s="445">
        <f>IF(O69="Adecuado",15,0)</f>
        <v>15</v>
      </c>
      <c r="Q69" s="381" t="s">
        <v>288</v>
      </c>
      <c r="R69" s="445">
        <f>IF(Q69="Oportuna",15,0)</f>
        <v>15</v>
      </c>
      <c r="S69" s="381" t="s">
        <v>300</v>
      </c>
      <c r="T69" s="445">
        <f>IF(S69="Prevenir",15,IF(S69="Detectar",10,0))</f>
        <v>15</v>
      </c>
      <c r="U69" s="381" t="s">
        <v>292</v>
      </c>
      <c r="V69" s="445">
        <f>IF(U69="Confiable",15,0)</f>
        <v>15</v>
      </c>
      <c r="W69" s="381" t="s">
        <v>294</v>
      </c>
      <c r="X69" s="445">
        <f>IF(W69="Se investigan y resuelven oportunamente",15,0)</f>
        <v>15</v>
      </c>
      <c r="Y69" s="381" t="s">
        <v>296</v>
      </c>
      <c r="Z69" s="445">
        <f t="shared" ref="Z69:Z71" si="54">IF(Y69="Completa",10,IF(Y69="incompleta",5,0))</f>
        <v>10</v>
      </c>
      <c r="AA69" s="446">
        <f t="shared" ref="AA69:AA71" si="55">N69+P69+R69+T69+V69+X69+Z69</f>
        <v>100</v>
      </c>
      <c r="AB69" s="447" t="str">
        <f t="shared" ref="AB69:AB71" si="56">IF(AA69&gt;=96,"Fuerte",IF(AA69&gt;=86,"Moderado",IF(AA69&gt;=0,"Débil","")))</f>
        <v>Fuerte</v>
      </c>
      <c r="AC69" s="393" t="s">
        <v>1199</v>
      </c>
      <c r="AD69" s="447" t="str">
        <f>IF(AC69="Siempre se ejecuta","Fuerte",IF(AC69="Algunas veces","Moderado",IF(AC69="no se ejecuta","Débil","")))</f>
        <v>Fuerte</v>
      </c>
      <c r="AE69" s="447" t="str">
        <f t="shared" ref="AE69:AE71" si="57">AB69&amp;AD69</f>
        <v>FuerteFuerte</v>
      </c>
      <c r="AF69" s="447" t="str">
        <f>IFERROR(VLOOKUP(AE69,PARAMETROS!$BH$2:$BJ$10,3,FALSE),"")</f>
        <v>Fuerte</v>
      </c>
      <c r="AG69" s="447">
        <f t="shared" ref="AG69:AG71" si="58">IF(AF69="fuerte",100,IF(AF69="Moderado",50,IF(AF69="débil",0,"")))</f>
        <v>100</v>
      </c>
      <c r="AH69" s="447" t="str">
        <f>IFERROR(VLOOKUP(AE69,PARAMETROS!$BH$2:$BJ$10,2,FALSE),"")</f>
        <v>No</v>
      </c>
      <c r="AI69" s="699">
        <f>IFERROR(AVERAGE(AG69:AG71),0)</f>
        <v>100</v>
      </c>
      <c r="AJ69" s="701" t="str">
        <f>IF(AI69&gt;=100,"Fuerte",IF(AI69&gt;=50,"Moderado",IF(AI69&gt;=0,"Débil","")))</f>
        <v>Fuerte</v>
      </c>
      <c r="AK69" s="692" t="s">
        <v>1200</v>
      </c>
      <c r="AL69" s="692" t="s">
        <v>556</v>
      </c>
      <c r="AM69" s="693" t="str">
        <f>+AJ69&amp;AK69&amp;AL69</f>
        <v>FuerteDirectamenteIndirectamente</v>
      </c>
      <c r="AN69" s="695">
        <f>IFERROR(VLOOKUP(AM69,PARAMETROS!$BD$1:$BG$9,2,FALSE),0)</f>
        <v>2</v>
      </c>
      <c r="AO69" s="697">
        <f>IF(E69&lt;&gt;"8. Corrupción",IFERROR(VLOOKUP(AM69,PARAMETROS!$BD$1:$BG$9,3,FALSE),0),0)</f>
        <v>1</v>
      </c>
      <c r="AP69" s="686">
        <f>IF(H69 ="",0,IF(H69-AN69&lt;=0,1,H69-AN69))</f>
        <v>3</v>
      </c>
      <c r="AQ69" s="688">
        <f t="shared" ref="AQ69" si="59">IF(E69&lt;&gt;"8. Corrupción",IF(I69="",0,IF(I69-AO69=0,1,I69-AO69)),I69)</f>
        <v>1</v>
      </c>
      <c r="AR69" s="690" t="str">
        <f t="shared" ref="AR69" si="60">IF(E69="8. Corrupción",IF(OR(AND(AP69=1,AQ69=5),AND(AP69=2,AQ69=5),AND(AP69=3,AQ69=4),(AP69+AQ69&gt;=8)),"Extrema",IF(OR(AND(AP69=1,AQ69=4),AND(AP69=2,AQ69=4),AND(AP69=4,AQ69=3),AND(AP69=3,AQ69=3)),"Alta",IF(OR(AND(AP69=1,AQ69=3),AND(AP69=2,AQ69=3)),"Moderada","No aplica para Corrupción"))),IF(AP69+AQ69=0,"",IF(OR(AND(AP69=3,AQ69=4),(AND(AP69=2,AQ69=5)),(AND(AP69=1,AQ69=5))),"Extrema",IF(OR(AND(AP69=3,AQ69=1),(AND(AP69=2,AQ69=2))),"Baja",IF(OR(AND(AP69=4,AQ69=1),AND(AP69=3,AQ69=2),AND(AP69=2,AQ69=3),AND(AP69=1,AQ69=3)),"Moderada",IF(AP69+AQ69&gt;=8,"Extrema",IF(AP69+AQ69&lt;4,"Baja",IF(AP69+AQ69&gt;=6,"Alta","Alta"))))))))</f>
        <v>Baja</v>
      </c>
      <c r="AS69" s="567" t="s">
        <v>199</v>
      </c>
      <c r="AT69" s="364" t="s">
        <v>1047</v>
      </c>
      <c r="AU69" s="713" t="s">
        <v>1048</v>
      </c>
      <c r="AV69" s="713" t="s">
        <v>1051</v>
      </c>
      <c r="AW69" s="713" t="s">
        <v>1052</v>
      </c>
      <c r="AX69" s="797">
        <v>43585</v>
      </c>
      <c r="AY69" s="572">
        <v>43830</v>
      </c>
      <c r="AZ69" s="575" t="s">
        <v>1434</v>
      </c>
      <c r="BA69" s="560">
        <v>2</v>
      </c>
      <c r="BB69" s="563" t="s">
        <v>1559</v>
      </c>
      <c r="BC69" s="565" t="s">
        <v>125</v>
      </c>
      <c r="BD69" s="602"/>
    </row>
    <row r="70" spans="1:56" ht="107.25" customHeight="1">
      <c r="A70" s="568"/>
      <c r="B70" s="573"/>
      <c r="C70" s="568"/>
      <c r="D70" s="795"/>
      <c r="E70" s="795"/>
      <c r="F70" s="369" t="s">
        <v>1044</v>
      </c>
      <c r="G70" s="573"/>
      <c r="H70" s="804"/>
      <c r="I70" s="795"/>
      <c r="J70" s="805"/>
      <c r="K70" s="472" t="s">
        <v>93</v>
      </c>
      <c r="L70" s="473" t="s">
        <v>1364</v>
      </c>
      <c r="M70" s="474" t="s">
        <v>506</v>
      </c>
      <c r="N70" s="475">
        <f t="shared" si="0"/>
        <v>15</v>
      </c>
      <c r="O70" s="381" t="s">
        <v>286</v>
      </c>
      <c r="P70" s="475">
        <f t="shared" ref="P70:P71" si="61">IF(O70="Adecuado",15,0)</f>
        <v>15</v>
      </c>
      <c r="Q70" s="381" t="s">
        <v>288</v>
      </c>
      <c r="R70" s="475">
        <f t="shared" ref="R70:R71" si="62">IF(Q70="Oportuna",15,0)</f>
        <v>15</v>
      </c>
      <c r="S70" s="381" t="s">
        <v>300</v>
      </c>
      <c r="T70" s="475">
        <f t="shared" ref="T70:T71" si="63">IF(S70="Prevenir",15,IF(S70="Detectar",10,0))</f>
        <v>15</v>
      </c>
      <c r="U70" s="381" t="s">
        <v>292</v>
      </c>
      <c r="V70" s="475">
        <f t="shared" ref="V70:V71" si="64">IF(U70="Confiable",15,0)</f>
        <v>15</v>
      </c>
      <c r="W70" s="381" t="s">
        <v>294</v>
      </c>
      <c r="X70" s="475">
        <f t="shared" ref="X70:X71" si="65">IF(W70="Se investigan y resuelven oportunamente",15,0)</f>
        <v>15</v>
      </c>
      <c r="Y70" s="381" t="s">
        <v>296</v>
      </c>
      <c r="Z70" s="475">
        <f t="shared" si="54"/>
        <v>10</v>
      </c>
      <c r="AA70" s="476">
        <f t="shared" si="55"/>
        <v>100</v>
      </c>
      <c r="AB70" s="477" t="str">
        <f t="shared" si="56"/>
        <v>Fuerte</v>
      </c>
      <c r="AC70" s="393" t="s">
        <v>1199</v>
      </c>
      <c r="AD70" s="477" t="str">
        <f t="shared" ref="AD70:AD71" si="66">IF(AC70="Siempre se ejecuta","Fuerte",IF(AC70="Algunas veces","Moderado",IF(AC70="no se ejecuta","Débil","")))</f>
        <v>Fuerte</v>
      </c>
      <c r="AE70" s="477" t="str">
        <f t="shared" si="57"/>
        <v>FuerteFuerte</v>
      </c>
      <c r="AF70" s="477" t="str">
        <f>IFERROR(VLOOKUP(AE70,PARAMETROS!$BH$2:$BJ$10,3,FALSE),"")</f>
        <v>Fuerte</v>
      </c>
      <c r="AG70" s="477">
        <f t="shared" si="58"/>
        <v>100</v>
      </c>
      <c r="AH70" s="477" t="str">
        <f>IFERROR(VLOOKUP(AE70,PARAMETROS!$BH$2:$BJ$10,2,FALSE),"")</f>
        <v>No</v>
      </c>
      <c r="AI70" s="806"/>
      <c r="AJ70" s="807"/>
      <c r="AK70" s="692"/>
      <c r="AL70" s="692"/>
      <c r="AM70" s="692"/>
      <c r="AN70" s="808"/>
      <c r="AO70" s="809"/>
      <c r="AP70" s="811"/>
      <c r="AQ70" s="812"/>
      <c r="AR70" s="813"/>
      <c r="AS70" s="568"/>
      <c r="AT70" s="478" t="s">
        <v>1049</v>
      </c>
      <c r="AU70" s="795"/>
      <c r="AV70" s="795"/>
      <c r="AW70" s="795"/>
      <c r="AX70" s="795"/>
      <c r="AY70" s="573"/>
      <c r="AZ70" s="576"/>
      <c r="BA70" s="561"/>
      <c r="BB70" s="542"/>
      <c r="BC70" s="545"/>
      <c r="BD70" s="803"/>
    </row>
    <row r="71" spans="1:56" ht="205.5" customHeight="1" thickBot="1">
      <c r="A71" s="569"/>
      <c r="B71" s="574"/>
      <c r="C71" s="569"/>
      <c r="D71" s="714"/>
      <c r="E71" s="714"/>
      <c r="F71" s="370" t="s">
        <v>1045</v>
      </c>
      <c r="G71" s="574"/>
      <c r="H71" s="716"/>
      <c r="I71" s="714"/>
      <c r="J71" s="718"/>
      <c r="K71" s="448" t="s">
        <v>93</v>
      </c>
      <c r="L71" s="479" t="s">
        <v>1364</v>
      </c>
      <c r="M71" s="449" t="s">
        <v>506</v>
      </c>
      <c r="N71" s="450">
        <f t="shared" ref="N71" si="67">IF(M71="Asignado",15,0)</f>
        <v>15</v>
      </c>
      <c r="O71" s="381" t="s">
        <v>286</v>
      </c>
      <c r="P71" s="450">
        <f t="shared" si="61"/>
        <v>15</v>
      </c>
      <c r="Q71" s="381" t="s">
        <v>288</v>
      </c>
      <c r="R71" s="450">
        <f t="shared" si="62"/>
        <v>15</v>
      </c>
      <c r="S71" s="381" t="s">
        <v>300</v>
      </c>
      <c r="T71" s="450">
        <f t="shared" si="63"/>
        <v>15</v>
      </c>
      <c r="U71" s="381" t="s">
        <v>292</v>
      </c>
      <c r="V71" s="450">
        <f t="shared" si="64"/>
        <v>15</v>
      </c>
      <c r="W71" s="381" t="s">
        <v>294</v>
      </c>
      <c r="X71" s="450">
        <f t="shared" si="65"/>
        <v>15</v>
      </c>
      <c r="Y71" s="381" t="s">
        <v>296</v>
      </c>
      <c r="Z71" s="450">
        <f t="shared" si="54"/>
        <v>10</v>
      </c>
      <c r="AA71" s="451">
        <f t="shared" si="55"/>
        <v>100</v>
      </c>
      <c r="AB71" s="452" t="str">
        <f t="shared" si="56"/>
        <v>Fuerte</v>
      </c>
      <c r="AC71" s="393" t="s">
        <v>1199</v>
      </c>
      <c r="AD71" s="452" t="str">
        <f t="shared" si="66"/>
        <v>Fuerte</v>
      </c>
      <c r="AE71" s="452" t="str">
        <f t="shared" si="57"/>
        <v>FuerteFuerte</v>
      </c>
      <c r="AF71" s="452" t="str">
        <f>IFERROR(VLOOKUP(AE71,PARAMETROS!$BH$2:$BJ$10,3,FALSE),"")</f>
        <v>Fuerte</v>
      </c>
      <c r="AG71" s="452">
        <f t="shared" si="58"/>
        <v>100</v>
      </c>
      <c r="AH71" s="452" t="str">
        <f>IFERROR(VLOOKUP(AE71,PARAMETROS!$BH$2:$BJ$10,2,FALSE),"")</f>
        <v>No</v>
      </c>
      <c r="AI71" s="700"/>
      <c r="AJ71" s="702"/>
      <c r="AK71" s="692"/>
      <c r="AL71" s="692"/>
      <c r="AM71" s="694"/>
      <c r="AN71" s="696"/>
      <c r="AO71" s="698"/>
      <c r="AP71" s="687"/>
      <c r="AQ71" s="689"/>
      <c r="AR71" s="691"/>
      <c r="AS71" s="569"/>
      <c r="AT71" s="367" t="s">
        <v>1050</v>
      </c>
      <c r="AU71" s="714"/>
      <c r="AV71" s="714"/>
      <c r="AW71" s="714"/>
      <c r="AX71" s="714"/>
      <c r="AY71" s="574"/>
      <c r="AZ71" s="577"/>
      <c r="BA71" s="562"/>
      <c r="BB71" s="564"/>
      <c r="BC71" s="566"/>
      <c r="BD71" s="798"/>
    </row>
    <row r="72" spans="1:56" ht="156" hidden="1" customHeight="1" thickBot="1">
      <c r="A72" s="402"/>
      <c r="B72" s="422" t="s">
        <v>71</v>
      </c>
      <c r="C72" s="402" t="s">
        <v>193</v>
      </c>
      <c r="D72" s="403" t="s">
        <v>1053</v>
      </c>
      <c r="E72" s="403" t="s">
        <v>79</v>
      </c>
      <c r="F72" s="404" t="s">
        <v>1355</v>
      </c>
      <c r="G72" s="422" t="s">
        <v>1054</v>
      </c>
      <c r="H72" s="405">
        <v>2</v>
      </c>
      <c r="I72" s="403">
        <v>4</v>
      </c>
      <c r="J72" s="424" t="str">
        <f>IF(E72="8. Corrupción",IF(OR(AND(H72=1,I72=5),AND(H72=2,I72=5),AND(H72=3,I72=4),(H72+I72&gt;=8)),"Extrema",IF(OR(AND(H72=1,I72=4),AND(H72=2,I72=4),AND(H72=4,I72=3),AND(H72=3,I72=3)),"Alta",IF(OR(AND(H72=1,I72=3),AND(H72=2,I72=3)),"Moderada","No aplica para Corrupción"))),IF(H72+I72=0,"",IF(OR(AND(H72=3,I72=4),(AND(H72=2,I72=5)),(AND(H72=1,I72=5))),"Extrema",IF(OR(AND(H72=3,I72=1),(AND(H72=2,I72=2))),"Baja",IF(OR(AND(H72=4,I72=1),AND(H72=3,I72=2),AND(H72=2,I72=3),AND(H72=1,I72=3)),"Moderada",IF(H72+I72&gt;=8,"Extrema",IF(H72+I72&lt;4,"Baja",IF(H72+I72&gt;=6,"Alta","Alta"))))))))</f>
        <v>Alta</v>
      </c>
      <c r="K72" s="425" t="s">
        <v>105</v>
      </c>
      <c r="L72" s="426" t="s">
        <v>1363</v>
      </c>
      <c r="M72" s="427" t="s">
        <v>506</v>
      </c>
      <c r="N72" s="428">
        <f t="shared" ref="N72:N76" si="68">IF(M72="Asignado",15,0)</f>
        <v>15</v>
      </c>
      <c r="O72" s="381" t="s">
        <v>286</v>
      </c>
      <c r="P72" s="428">
        <f>IF(O72="Adecuado",15,0)</f>
        <v>15</v>
      </c>
      <c r="Q72" s="381" t="s">
        <v>288</v>
      </c>
      <c r="R72" s="428">
        <f>IF(Q72="Oportuna",15,0)</f>
        <v>15</v>
      </c>
      <c r="S72" s="381" t="s">
        <v>300</v>
      </c>
      <c r="T72" s="428">
        <f>IF(S72="Prevenir",15,IF(S72="Detectar",10,0))</f>
        <v>15</v>
      </c>
      <c r="U72" s="381" t="s">
        <v>292</v>
      </c>
      <c r="V72" s="428">
        <f>IF(U72="Confiable",15,0)</f>
        <v>15</v>
      </c>
      <c r="W72" s="381" t="s">
        <v>294</v>
      </c>
      <c r="X72" s="428">
        <f>IF(W72="Se investigan y resuelven oportunamente",15,0)</f>
        <v>15</v>
      </c>
      <c r="Y72" s="381" t="s">
        <v>296</v>
      </c>
      <c r="Z72" s="428">
        <f t="shared" ref="Z72" si="69">IF(Y72="Completa",10,IF(Y72="incompleta",5,0))</f>
        <v>10</v>
      </c>
      <c r="AA72" s="429">
        <f t="shared" ref="AA72" si="70">N72+P72+R72+T72+V72+X72+Z72</f>
        <v>100</v>
      </c>
      <c r="AB72" s="430" t="str">
        <f t="shared" ref="AB72" si="71">IF(AA72&gt;=96,"Fuerte",IF(AA72&gt;=86,"Moderado",IF(AA72&gt;=0,"Débil","")))</f>
        <v>Fuerte</v>
      </c>
      <c r="AC72" s="393" t="s">
        <v>1199</v>
      </c>
      <c r="AD72" s="430" t="str">
        <f>IF(AC72="Siempre se ejecuta","Fuerte",IF(AC72="Algunas veces","Moderado",IF(AC72="no se ejecuta","Débil","")))</f>
        <v>Fuerte</v>
      </c>
      <c r="AE72" s="430" t="str">
        <f t="shared" ref="AE72" si="72">AB72&amp;AD72</f>
        <v>FuerteFuerte</v>
      </c>
      <c r="AF72" s="430" t="str">
        <f>IFERROR(VLOOKUP(AE72,PARAMETROS!$BH$2:$BJ$10,3,FALSE),"")</f>
        <v>Fuerte</v>
      </c>
      <c r="AG72" s="430">
        <f t="shared" ref="AG72" si="73">IF(AF72="fuerte",100,IF(AF72="Moderado",50,IF(AF72="débil",0,"")))</f>
        <v>100</v>
      </c>
      <c r="AH72" s="430" t="str">
        <f>IFERROR(VLOOKUP(AE72,PARAMETROS!$BH$2:$BJ$10,2,FALSE),"")</f>
        <v>No</v>
      </c>
      <c r="AI72" s="441">
        <f>IFERROR(AVERAGE(AG72:AG72),0)</f>
        <v>100</v>
      </c>
      <c r="AJ72" s="430" t="str">
        <f>IF(AI72&gt;=100,"Fuerte",IF(AI72&gt;=50,"Moderado",IF(AI72&gt;=0,"Débil","")))</f>
        <v>Fuerte</v>
      </c>
      <c r="AK72" s="393" t="s">
        <v>1200</v>
      </c>
      <c r="AL72" s="393" t="s">
        <v>1295</v>
      </c>
      <c r="AM72" s="411" t="str">
        <f>+AJ72&amp;AK72&amp;AL72</f>
        <v>FuerteDirectamenteNo disminuye</v>
      </c>
      <c r="AN72" s="433">
        <f>IFERROR(VLOOKUP(AM72,PARAMETROS!$BD$1:$BG$9,2,FALSE),0)</f>
        <v>2</v>
      </c>
      <c r="AO72" s="434">
        <f>IF(E72&lt;&gt;"8. Corrupción",IFERROR(VLOOKUP(AM72,PARAMETROS!$BD$1:$BG$9,3,FALSE),0),0)</f>
        <v>0</v>
      </c>
      <c r="AP72" s="435">
        <f>IF(H72 ="",0,IF(H72-AN72&lt;=0,1,H72-AN72))</f>
        <v>1</v>
      </c>
      <c r="AQ72" s="436">
        <f t="shared" ref="AQ72" si="74">IF(E72&lt;&gt;"8. Corrupción",IF(I72="",0,IF(I72-AO72=0,1,I72-AO72)),I72)</f>
        <v>4</v>
      </c>
      <c r="AR72" s="437" t="str">
        <f t="shared" ref="AR72" si="75">IF(E72="8. Corrupción",IF(OR(AND(AP72=1,AQ72=5),AND(AP72=2,AQ72=5),AND(AP72=3,AQ72=4),(AP72+AQ72&gt;=8)),"Extrema",IF(OR(AND(AP72=1,AQ72=4),AND(AP72=2,AQ72=4),AND(AP72=4,AQ72=3),AND(AP72=3,AQ72=3)),"Alta",IF(OR(AND(AP72=1,AQ72=3),AND(AP72=2,AQ72=3)),"Moderada","No aplica para Corrupción"))),IF(AP72+AQ72=0,"",IF(OR(AND(AP72=3,AQ72=4),(AND(AP72=2,AQ72=5)),(AND(AP72=1,AQ72=5))),"Extrema",IF(OR(AND(AP72=3,AQ72=1),(AND(AP72=2,AQ72=2))),"Baja",IF(OR(AND(AP72=4,AQ72=1),AND(AP72=3,AQ72=2),AND(AP72=2,AQ72=3),AND(AP72=1,AQ72=3)),"Moderada",IF(AP72+AQ72&gt;=8,"Extrema",IF(AP72+AQ72&lt;4,"Baja",IF(AP72+AQ72&gt;=6,"Alta","Alta"))))))))</f>
        <v>Alta</v>
      </c>
      <c r="AS72" s="402" t="s">
        <v>200</v>
      </c>
      <c r="AT72" s="438" t="s">
        <v>1055</v>
      </c>
      <c r="AU72" s="403" t="s">
        <v>1056</v>
      </c>
      <c r="AV72" s="403" t="s">
        <v>1051</v>
      </c>
      <c r="AW72" s="403" t="s">
        <v>1057</v>
      </c>
      <c r="AX72" s="415">
        <v>43585</v>
      </c>
      <c r="AY72" s="439">
        <v>43830</v>
      </c>
      <c r="AZ72" s="517" t="s">
        <v>1557</v>
      </c>
      <c r="BA72" s="440">
        <v>1</v>
      </c>
      <c r="BB72" s="518" t="s">
        <v>1435</v>
      </c>
      <c r="BC72" s="403" t="s">
        <v>125</v>
      </c>
      <c r="BD72" s="487"/>
    </row>
    <row r="73" spans="1:56" ht="277.5" hidden="1" customHeight="1" thickBot="1">
      <c r="A73" s="823"/>
      <c r="B73" s="821" t="s">
        <v>26</v>
      </c>
      <c r="C73" s="823" t="s">
        <v>191</v>
      </c>
      <c r="D73" s="570" t="s">
        <v>1058</v>
      </c>
      <c r="E73" s="570" t="s">
        <v>78</v>
      </c>
      <c r="F73" s="119" t="s">
        <v>1059</v>
      </c>
      <c r="G73" s="821" t="s">
        <v>1060</v>
      </c>
      <c r="H73" s="827">
        <v>2</v>
      </c>
      <c r="I73" s="570">
        <v>4</v>
      </c>
      <c r="J73" s="830" t="str">
        <f>IF(E73="8. Corrupción",IF(OR(AND(H73=1,I73=5),AND(H73=2,I73=5),AND(H73=3,I73=4),(H73+I73&gt;=8)),"Extrema",IF(OR(AND(H73=1,I73=4),AND(H73=2,I73=4),AND(H73=4,I73=3),AND(H73=3,I73=3)),"Alta",IF(OR(AND(H73=1,I73=3),AND(H73=2,I73=3)),"Moderada","No aplica para Corrupción"))),IF(H73+I73=0,"",IF(OR(AND(H73=3,I73=4),(AND(H73=2,I73=5)),(AND(H73=1,I73=5))),"Extrema",IF(OR(AND(H73=3,I73=1),(AND(H73=2,I73=2))),"Baja",IF(OR(AND(H73=4,I73=1),AND(H73=3,I73=2),AND(H73=2,I73=3),AND(H73=1,I73=3)),"Moderada",IF(H73+I73&gt;=8,"Extrema",IF(H73+I73&lt;4,"Baja",IF(H73+I73&gt;=6,"Alta","Alta"))))))))</f>
        <v>Alta</v>
      </c>
      <c r="K73" s="316" t="s">
        <v>81</v>
      </c>
      <c r="L73" s="318" t="s">
        <v>1062</v>
      </c>
      <c r="M73" s="311" t="s">
        <v>506</v>
      </c>
      <c r="N73" s="121">
        <f t="shared" si="68"/>
        <v>15</v>
      </c>
      <c r="O73" s="266" t="s">
        <v>286</v>
      </c>
      <c r="P73" s="121">
        <f>IF(O73="Adecuado",15,0)</f>
        <v>15</v>
      </c>
      <c r="Q73" s="266" t="s">
        <v>288</v>
      </c>
      <c r="R73" s="121">
        <f>IF(Q73="Oportuna",15,0)</f>
        <v>15</v>
      </c>
      <c r="S73" s="266" t="s">
        <v>300</v>
      </c>
      <c r="T73" s="121">
        <f>IF(S73="Prevenir",15,IF(S73="Detectar",10,0))</f>
        <v>15</v>
      </c>
      <c r="U73" s="266" t="s">
        <v>292</v>
      </c>
      <c r="V73" s="121">
        <f>IF(U73="Confiable",15,0)</f>
        <v>15</v>
      </c>
      <c r="W73" s="266" t="s">
        <v>294</v>
      </c>
      <c r="X73" s="121">
        <f>IF(W73="Se investigan y resuelven oportunamente",15,0)</f>
        <v>15</v>
      </c>
      <c r="Y73" s="266" t="s">
        <v>296</v>
      </c>
      <c r="Z73" s="121">
        <f t="shared" ref="Z73:Z74" si="76">IF(Y73="Completa",10,IF(Y73="incompleta",5,0))</f>
        <v>10</v>
      </c>
      <c r="AA73" s="136">
        <f t="shared" ref="AA73:AA74" si="77">N73+P73+R73+T73+V73+X73+Z73</f>
        <v>100</v>
      </c>
      <c r="AB73" s="257" t="str">
        <f t="shared" ref="AB73:AB74" si="78">IF(AA73&gt;=96,"Fuerte",IF(AA73&gt;=86,"Moderado",IF(AA73&gt;=0,"Débil","")))</f>
        <v>Fuerte</v>
      </c>
      <c r="AC73" s="260" t="s">
        <v>1199</v>
      </c>
      <c r="AD73" s="257" t="str">
        <f>IF(AC73="Siempre se ejecuta","Fuerte",IF(AC73="Algunas veces","Moderado",IF(AC73="no se ejecuta","Débil","")))</f>
        <v>Fuerte</v>
      </c>
      <c r="AE73" s="257" t="str">
        <f t="shared" ref="AE73:AE74" si="79">AB73&amp;AD73</f>
        <v>FuerteFuerte</v>
      </c>
      <c r="AF73" s="257" t="str">
        <f>IFERROR(VLOOKUP(AE73,PARAMETROS!$BH$2:$BJ$10,3,FALSE),"")</f>
        <v>Fuerte</v>
      </c>
      <c r="AG73" s="257">
        <f t="shared" ref="AG73:AG74" si="80">IF(AF73="fuerte",100,IF(AF73="Moderado",50,IF(AF73="débil",0,"")))</f>
        <v>100</v>
      </c>
      <c r="AH73" s="257" t="str">
        <f>IFERROR(VLOOKUP(AE73,PARAMETROS!$BH$2:$BJ$10,2,FALSE),"")</f>
        <v>No</v>
      </c>
      <c r="AI73" s="833">
        <f>IFERROR(AVERAGE(AG73:AG74),0)</f>
        <v>100</v>
      </c>
      <c r="AJ73" s="836" t="str">
        <f>IF(AI73&gt;=100,"Fuerte",IF(AI73&gt;=50,"Moderado",IF(AI73&gt;=0,"Débil","")))</f>
        <v>Fuerte</v>
      </c>
      <c r="AK73" s="839" t="s">
        <v>1200</v>
      </c>
      <c r="AL73" s="839" t="s">
        <v>556</v>
      </c>
      <c r="AM73" s="581" t="str">
        <f>+AJ73&amp;AK73&amp;AL73</f>
        <v>FuerteDirectamenteIndirectamente</v>
      </c>
      <c r="AN73" s="841">
        <f>IFERROR(VLOOKUP(AM73,PARAMETROS!$BD$1:$BG$9,2,FALSE),0)</f>
        <v>2</v>
      </c>
      <c r="AO73" s="844">
        <f>IF(E73&lt;&gt;"8. Corrupción",IFERROR(VLOOKUP(AM73,PARAMETROS!$BD$1:$BG$9,3,FALSE),0),0)</f>
        <v>1</v>
      </c>
      <c r="AP73" s="848">
        <f>IF(H73 ="",0,IF(H73-AN73&lt;=0,1,H73-AN73))</f>
        <v>1</v>
      </c>
      <c r="AQ73" s="851">
        <f t="shared" ref="AQ73" si="81">IF(E73&lt;&gt;"8. Corrupción",IF(I73="",0,IF(I73-AO73=0,1,I73-AO73)),I73)</f>
        <v>3</v>
      </c>
      <c r="AR73" s="856" t="str">
        <f t="shared" ref="AR73" si="82">IF(E73="8. Corrupción",IF(OR(AND(AP73=1,AQ73=5),AND(AP73=2,AQ73=5),AND(AP73=3,AQ73=4),(AP73+AQ73&gt;=8)),"Extrema",IF(OR(AND(AP73=1,AQ73=4),AND(AP73=2,AQ73=4),AND(AP73=4,AQ73=3),AND(AP73=3,AQ73=3)),"Alta",IF(OR(AND(AP73=1,AQ73=3),AND(AP73=2,AQ73=3)),"Moderada","No aplica para Corrupción"))),IF(AP73+AQ73=0,"",IF(OR(AND(AP73=3,AQ73=4),(AND(AP73=2,AQ73=5)),(AND(AP73=1,AQ73=5))),"Extrema",IF(OR(AND(AP73=3,AQ73=1),(AND(AP73=2,AQ73=2))),"Baja",IF(OR(AND(AP73=4,AQ73=1),AND(AP73=3,AQ73=2),AND(AP73=2,AQ73=3),AND(AP73=1,AQ73=3)),"Moderada",IF(AP73+AQ73&gt;=8,"Extrema",IF(AP73+AQ73&lt;4,"Baja",IF(AP73+AQ73&gt;=6,"Alta","Alta"))))))))</f>
        <v>Moderada</v>
      </c>
      <c r="AS73" s="823" t="s">
        <v>203</v>
      </c>
      <c r="AT73" s="570" t="s">
        <v>1063</v>
      </c>
      <c r="AU73" s="570" t="s">
        <v>1064</v>
      </c>
      <c r="AV73" s="570" t="s">
        <v>1065</v>
      </c>
      <c r="AW73" s="570" t="s">
        <v>1066</v>
      </c>
      <c r="AX73" s="578">
        <v>43467</v>
      </c>
      <c r="AY73" s="579">
        <v>43830</v>
      </c>
      <c r="AZ73" s="501" t="s">
        <v>1438</v>
      </c>
      <c r="BA73" s="558">
        <v>1</v>
      </c>
      <c r="BB73" s="521" t="s">
        <v>1440</v>
      </c>
      <c r="BC73" s="814" t="s">
        <v>125</v>
      </c>
      <c r="BD73" s="816"/>
    </row>
    <row r="74" spans="1:56" ht="246" customHeight="1" thickBot="1">
      <c r="A74" s="824"/>
      <c r="B74" s="580"/>
      <c r="C74" s="824"/>
      <c r="D74" s="571"/>
      <c r="E74" s="571"/>
      <c r="F74" s="105" t="s">
        <v>1061</v>
      </c>
      <c r="G74" s="580"/>
      <c r="H74" s="828"/>
      <c r="I74" s="571"/>
      <c r="J74" s="860"/>
      <c r="K74" s="317" t="s">
        <v>81</v>
      </c>
      <c r="L74" s="320" t="s">
        <v>1062</v>
      </c>
      <c r="M74" s="310" t="s">
        <v>506</v>
      </c>
      <c r="N74" s="121">
        <f t="shared" si="68"/>
        <v>15</v>
      </c>
      <c r="O74" s="266" t="s">
        <v>286</v>
      </c>
      <c r="P74" s="121">
        <f>IF(O74="Adecuado",15,0)</f>
        <v>15</v>
      </c>
      <c r="Q74" s="266" t="s">
        <v>288</v>
      </c>
      <c r="R74" s="121">
        <f>IF(Q74="Oportuna",15,0)</f>
        <v>15</v>
      </c>
      <c r="S74" s="266" t="s">
        <v>300</v>
      </c>
      <c r="T74" s="121">
        <f>IF(S74="Prevenir",15,IF(S74="Detectar",10,0))</f>
        <v>15</v>
      </c>
      <c r="U74" s="266" t="s">
        <v>292</v>
      </c>
      <c r="V74" s="121">
        <f>IF(U74="Confiable",15,0)</f>
        <v>15</v>
      </c>
      <c r="W74" s="266" t="s">
        <v>294</v>
      </c>
      <c r="X74" s="121">
        <f>IF(W74="Se investigan y resuelven oportunamente",15,0)</f>
        <v>15</v>
      </c>
      <c r="Y74" s="266" t="s">
        <v>296</v>
      </c>
      <c r="Z74" s="121">
        <f t="shared" si="76"/>
        <v>10</v>
      </c>
      <c r="AA74" s="136">
        <f t="shared" si="77"/>
        <v>100</v>
      </c>
      <c r="AB74" s="258" t="str">
        <f t="shared" si="78"/>
        <v>Fuerte</v>
      </c>
      <c r="AC74" s="260" t="s">
        <v>1199</v>
      </c>
      <c r="AD74" s="257" t="str">
        <f>IF(AC74="Siempre se ejecuta","Fuerte",IF(AC74="Algunas veces","Moderado",IF(AC74="no se ejecuta","Débil","")))</f>
        <v>Fuerte</v>
      </c>
      <c r="AE74" s="257" t="str">
        <f t="shared" si="79"/>
        <v>FuerteFuerte</v>
      </c>
      <c r="AF74" s="257" t="str">
        <f>IFERROR(VLOOKUP(AE74,PARAMETROS!$BH$2:$BJ$10,3,FALSE),"")</f>
        <v>Fuerte</v>
      </c>
      <c r="AG74" s="257">
        <f t="shared" si="80"/>
        <v>100</v>
      </c>
      <c r="AH74" s="257" t="str">
        <f>IFERROR(VLOOKUP(AE74,PARAMETROS!$BH$2:$BJ$10,2,FALSE),"")</f>
        <v>No</v>
      </c>
      <c r="AI74" s="861"/>
      <c r="AJ74" s="862"/>
      <c r="AK74" s="839"/>
      <c r="AL74" s="839"/>
      <c r="AM74" s="582"/>
      <c r="AN74" s="858"/>
      <c r="AO74" s="859"/>
      <c r="AP74" s="854"/>
      <c r="AQ74" s="855"/>
      <c r="AR74" s="857"/>
      <c r="AS74" s="824"/>
      <c r="AT74" s="571"/>
      <c r="AU74" s="571"/>
      <c r="AV74" s="571"/>
      <c r="AW74" s="571"/>
      <c r="AX74" s="571"/>
      <c r="AY74" s="580"/>
      <c r="AZ74" s="501" t="s">
        <v>1438</v>
      </c>
      <c r="BA74" s="559"/>
      <c r="BB74" s="522" t="s">
        <v>1439</v>
      </c>
      <c r="BC74" s="815"/>
      <c r="BD74" s="817"/>
    </row>
    <row r="75" spans="1:56" ht="97.5" hidden="1" customHeight="1" thickBot="1">
      <c r="A75" s="818" t="s">
        <v>729</v>
      </c>
      <c r="B75" s="821"/>
      <c r="C75" s="823" t="s">
        <v>188</v>
      </c>
      <c r="D75" s="570" t="s">
        <v>1067</v>
      </c>
      <c r="E75" s="570" t="s">
        <v>78</v>
      </c>
      <c r="F75" s="119" t="s">
        <v>1068</v>
      </c>
      <c r="G75" s="821" t="s">
        <v>1069</v>
      </c>
      <c r="H75" s="827">
        <v>4</v>
      </c>
      <c r="I75" s="570">
        <v>4</v>
      </c>
      <c r="J75" s="830" t="str">
        <f>IF(E75="8. Corrupción",IF(OR(AND(H75=1,I75=5),AND(H75=2,I75=5),AND(H75=3,I75=4),(H75+I75&gt;=8)),"Extrema",IF(OR(AND(H75=1,I75=4),AND(H75=2,I75=4),AND(H75=4,I75=3),AND(H75=3,I75=3)),"Alta",IF(OR(AND(H75=1,I75=3),AND(H75=2,I75=3)),"Moderada","No aplica para Corrupción"))),IF(H75+I75=0,"",IF(OR(AND(H75=3,I75=4),(AND(H75=2,I75=5)),(AND(H75=1,I75=5))),"Extrema",IF(OR(AND(H75=3,I75=1),(AND(H75=2,I75=2))),"Baja",IF(OR(AND(H75=4,I75=1),AND(H75=3,I75=2),AND(H75=2,I75=3),AND(H75=1,I75=3)),"Moderada",IF(H75+I75&gt;=8,"Extrema",IF(H75+I75&lt;4,"Baja",IF(H75+I75&gt;=6,"Alta","Alta"))))))))</f>
        <v>Extrema</v>
      </c>
      <c r="K75" s="316" t="s">
        <v>105</v>
      </c>
      <c r="L75" s="318" t="s">
        <v>1072</v>
      </c>
      <c r="M75" s="311" t="s">
        <v>506</v>
      </c>
      <c r="N75" s="121">
        <f t="shared" si="68"/>
        <v>15</v>
      </c>
      <c r="O75" s="266" t="s">
        <v>286</v>
      </c>
      <c r="P75" s="121">
        <f>IF(O75="Adecuado",15,0)</f>
        <v>15</v>
      </c>
      <c r="Q75" s="266" t="s">
        <v>288</v>
      </c>
      <c r="R75" s="121">
        <f>IF(Q75="Oportuna",15,0)</f>
        <v>15</v>
      </c>
      <c r="S75" s="266" t="s">
        <v>300</v>
      </c>
      <c r="T75" s="121">
        <f>IF(S75="Prevenir",15,IF(S75="Detectar",10,0))</f>
        <v>15</v>
      </c>
      <c r="U75" s="266" t="s">
        <v>292</v>
      </c>
      <c r="V75" s="121">
        <f>IF(U75="Confiable",15,0)</f>
        <v>15</v>
      </c>
      <c r="W75" s="266" t="s">
        <v>1242</v>
      </c>
      <c r="X75" s="121">
        <f>IF(W75="Se investigan y resuelven oportunamente",15,0)</f>
        <v>0</v>
      </c>
      <c r="Y75" s="266" t="s">
        <v>296</v>
      </c>
      <c r="Z75" s="121">
        <f t="shared" ref="Z75:Z77" si="83">IF(Y75="Completa",10,IF(Y75="incompleta",5,0))</f>
        <v>10</v>
      </c>
      <c r="AA75" s="136">
        <f t="shared" ref="AA75:AA77" si="84">N75+P75+R75+T75+V75+X75+Z75</f>
        <v>85</v>
      </c>
      <c r="AB75" s="257" t="str">
        <f t="shared" ref="AB75:AB77" si="85">IF(AA75&gt;=96,"Fuerte",IF(AA75&gt;=86,"Moderado",IF(AA75&gt;=0,"Débil","")))</f>
        <v>Débil</v>
      </c>
      <c r="AC75" s="260" t="s">
        <v>1377</v>
      </c>
      <c r="AD75" s="257" t="str">
        <f>IF(AC75="Siempre se ejecuta","Fuerte",IF(AC75="Algunas veces","Moderado",IF(AC75="no se ejecuta","Débil","")))</f>
        <v>Débil</v>
      </c>
      <c r="AE75" s="257" t="str">
        <f t="shared" ref="AE75:AE77" si="86">AB75&amp;AD75</f>
        <v>DébilDébil</v>
      </c>
      <c r="AF75" s="257" t="str">
        <f>IFERROR(VLOOKUP(AE75,PARAMETROS!$BH$2:$BJ$10,3,FALSE),"")</f>
        <v>Débil</v>
      </c>
      <c r="AG75" s="257">
        <f t="shared" ref="AG75:AG77" si="87">IF(AF75="fuerte",100,IF(AF75="Moderado",50,IF(AF75="débil",0,"")))</f>
        <v>0</v>
      </c>
      <c r="AH75" s="257" t="str">
        <f>IFERROR(VLOOKUP(AE75,PARAMETROS!$BH$2:$BJ$10,2,FALSE),"")</f>
        <v>Sí</v>
      </c>
      <c r="AI75" s="833">
        <f>IFERROR(AVERAGE(AG75:AG77),0)</f>
        <v>0</v>
      </c>
      <c r="AJ75" s="836" t="str">
        <f>IF(AI75&gt;=100,"Fuerte",IF(AI75&gt;=50,"Moderado",IF(AI75&gt;=0,"Débil","")))</f>
        <v>Débil</v>
      </c>
      <c r="AK75" s="839" t="s">
        <v>1200</v>
      </c>
      <c r="AL75" s="839" t="s">
        <v>1200</v>
      </c>
      <c r="AM75" s="581" t="str">
        <f>+AJ75&amp;AK75&amp;AL75</f>
        <v>DébilDirectamenteDirectamente</v>
      </c>
      <c r="AN75" s="841">
        <f>IFERROR(VLOOKUP(AM75,PARAMETROS!$BD$1:$BG$9,2,FALSE),0)</f>
        <v>0</v>
      </c>
      <c r="AO75" s="844">
        <f>IF(E75&lt;&gt;"8. Corrupción",IFERROR(VLOOKUP(AM75,PARAMETROS!$BD$1:$BG$9,3,FALSE),0),0)</f>
        <v>0</v>
      </c>
      <c r="AP75" s="848">
        <f>IF(H75 ="",0,IF(H75-AN75&lt;=0,1,H75-AN75))</f>
        <v>4</v>
      </c>
      <c r="AQ75" s="851">
        <f t="shared" ref="AQ75" si="88">IF(E75&lt;&gt;"8. Corrupción",IF(I75="",0,IF(I75-AO75=0,1,I75-AO75)),I75)</f>
        <v>4</v>
      </c>
      <c r="AR75" s="856" t="str">
        <f t="shared" ref="AR75" si="89">IF(E75="8. Corrupción",IF(OR(AND(AP75=1,AQ75=5),AND(AP75=2,AQ75=5),AND(AP75=3,AQ75=4),(AP75+AQ75&gt;=8)),"Extrema",IF(OR(AND(AP75=1,AQ75=4),AND(AP75=2,AQ75=4),AND(AP75=4,AQ75=3),AND(AP75=3,AQ75=3)),"Alta",IF(OR(AND(AP75=1,AQ75=3),AND(AP75=2,AQ75=3)),"Moderada","No aplica para Corrupción"))),IF(AP75+AQ75=0,"",IF(OR(AND(AP75=3,AQ75=4),(AND(AP75=2,AQ75=5)),(AND(AP75=1,AQ75=5))),"Extrema",IF(OR(AND(AP75=3,AQ75=1),(AND(AP75=2,AQ75=2))),"Baja",IF(OR(AND(AP75=4,AQ75=1),AND(AP75=3,AQ75=2),AND(AP75=2,AQ75=3),AND(AP75=1,AQ75=3)),"Moderada",IF(AP75+AQ75&gt;=8,"Extrema",IF(AP75+AQ75&lt;4,"Baja",IF(AP75+AQ75&gt;=6,"Alta","Alta"))))))))</f>
        <v>Extrema</v>
      </c>
      <c r="AS75" s="823" t="s">
        <v>203</v>
      </c>
      <c r="AT75" s="119" t="s">
        <v>1075</v>
      </c>
      <c r="AU75" s="570" t="s">
        <v>1076</v>
      </c>
      <c r="AV75" s="570" t="s">
        <v>1077</v>
      </c>
      <c r="AW75" s="570" t="s">
        <v>1078</v>
      </c>
      <c r="AX75" s="578">
        <v>43466</v>
      </c>
      <c r="AY75" s="579">
        <v>43830</v>
      </c>
      <c r="AZ75" s="799" t="s">
        <v>1441</v>
      </c>
      <c r="BA75" s="440">
        <v>1</v>
      </c>
      <c r="BB75" s="801" t="s">
        <v>1442</v>
      </c>
      <c r="BC75" s="544" t="s">
        <v>125</v>
      </c>
      <c r="BD75" s="877"/>
    </row>
    <row r="76" spans="1:56" ht="135.75" customHeight="1" thickBot="1">
      <c r="A76" s="819"/>
      <c r="B76" s="580"/>
      <c r="C76" s="824"/>
      <c r="D76" s="571"/>
      <c r="E76" s="571"/>
      <c r="F76" s="105" t="s">
        <v>1070</v>
      </c>
      <c r="G76" s="580"/>
      <c r="H76" s="828"/>
      <c r="I76" s="571"/>
      <c r="J76" s="831"/>
      <c r="K76" s="317" t="s">
        <v>81</v>
      </c>
      <c r="L76" s="320" t="s">
        <v>1073</v>
      </c>
      <c r="M76" s="312" t="s">
        <v>506</v>
      </c>
      <c r="N76" s="98">
        <f t="shared" si="68"/>
        <v>15</v>
      </c>
      <c r="O76" s="266" t="s">
        <v>286</v>
      </c>
      <c r="P76" s="98">
        <f t="shared" ref="P76:P77" si="90">IF(O76="Adecuado",15,0)</f>
        <v>15</v>
      </c>
      <c r="Q76" s="266" t="s">
        <v>289</v>
      </c>
      <c r="R76" s="98">
        <f t="shared" ref="R76:R77" si="91">IF(Q76="Oportuna",15,0)</f>
        <v>0</v>
      </c>
      <c r="S76" s="266" t="s">
        <v>300</v>
      </c>
      <c r="T76" s="98">
        <f t="shared" ref="T76:T77" si="92">IF(S76="Prevenir",15,IF(S76="Detectar",10,0))</f>
        <v>15</v>
      </c>
      <c r="U76" s="266" t="s">
        <v>292</v>
      </c>
      <c r="V76" s="98">
        <f t="shared" ref="V76:V77" si="93">IF(U76="Confiable",15,0)</f>
        <v>15</v>
      </c>
      <c r="W76" s="266" t="s">
        <v>1242</v>
      </c>
      <c r="X76" s="98">
        <f t="shared" ref="X76:X77" si="94">IF(W76="Se investigan y resuelven oportunamente",15,0)</f>
        <v>0</v>
      </c>
      <c r="Y76" s="266" t="s">
        <v>296</v>
      </c>
      <c r="Z76" s="98">
        <f t="shared" si="83"/>
        <v>10</v>
      </c>
      <c r="AA76" s="137">
        <f t="shared" si="84"/>
        <v>70</v>
      </c>
      <c r="AB76" s="258" t="str">
        <f t="shared" si="85"/>
        <v>Débil</v>
      </c>
      <c r="AC76" s="260" t="s">
        <v>1229</v>
      </c>
      <c r="AD76" s="258" t="str">
        <f t="shared" ref="AD76:AD77" si="95">IF(AC76="Siempre se ejecuta","Fuerte",IF(AC76="Algunas veces","Moderado",IF(AC76="no se ejecuta","Débil","")))</f>
        <v>Moderado</v>
      </c>
      <c r="AE76" s="258" t="str">
        <f t="shared" si="86"/>
        <v>DébilModerado</v>
      </c>
      <c r="AF76" s="258" t="str">
        <f>IFERROR(VLOOKUP(AE76,PARAMETROS!$BH$2:$BJ$10,3,FALSE),"")</f>
        <v>Débil</v>
      </c>
      <c r="AG76" s="258">
        <f t="shared" si="87"/>
        <v>0</v>
      </c>
      <c r="AH76" s="258" t="str">
        <f>IFERROR(VLOOKUP(AE76,PARAMETROS!$BH$2:$BJ$10,2,FALSE),"")</f>
        <v>Sí</v>
      </c>
      <c r="AI76" s="834"/>
      <c r="AJ76" s="837"/>
      <c r="AK76" s="839"/>
      <c r="AL76" s="839"/>
      <c r="AM76" s="839"/>
      <c r="AN76" s="842"/>
      <c r="AO76" s="845"/>
      <c r="AP76" s="849"/>
      <c r="AQ76" s="852"/>
      <c r="AR76" s="869"/>
      <c r="AS76" s="824"/>
      <c r="AT76" s="105" t="s">
        <v>1079</v>
      </c>
      <c r="AU76" s="571"/>
      <c r="AV76" s="571"/>
      <c r="AW76" s="571"/>
      <c r="AX76" s="571"/>
      <c r="AY76" s="580"/>
      <c r="AZ76" s="847"/>
      <c r="BA76" s="527">
        <v>1</v>
      </c>
      <c r="BB76" s="876"/>
      <c r="BC76" s="545"/>
      <c r="BD76" s="878"/>
    </row>
    <row r="77" spans="1:56" ht="147.75" hidden="1" customHeight="1" thickBot="1">
      <c r="A77" s="820"/>
      <c r="B77" s="822"/>
      <c r="C77" s="825"/>
      <c r="D77" s="826"/>
      <c r="E77" s="826"/>
      <c r="F77" s="106" t="s">
        <v>1071</v>
      </c>
      <c r="G77" s="822"/>
      <c r="H77" s="829"/>
      <c r="I77" s="826"/>
      <c r="J77" s="832"/>
      <c r="K77" s="319" t="s">
        <v>81</v>
      </c>
      <c r="L77" s="322" t="s">
        <v>1074</v>
      </c>
      <c r="M77" s="313" t="s">
        <v>506</v>
      </c>
      <c r="N77" s="122">
        <f t="shared" ref="N77" si="96">IF(M77="Asignado",15,0)</f>
        <v>15</v>
      </c>
      <c r="O77" s="266" t="s">
        <v>286</v>
      </c>
      <c r="P77" s="122">
        <f t="shared" si="90"/>
        <v>15</v>
      </c>
      <c r="Q77" s="266" t="s">
        <v>289</v>
      </c>
      <c r="R77" s="122">
        <f t="shared" si="91"/>
        <v>0</v>
      </c>
      <c r="S77" s="266" t="s">
        <v>300</v>
      </c>
      <c r="T77" s="122">
        <f t="shared" si="92"/>
        <v>15</v>
      </c>
      <c r="U77" s="266" t="s">
        <v>292</v>
      </c>
      <c r="V77" s="122">
        <f t="shared" si="93"/>
        <v>15</v>
      </c>
      <c r="W77" s="266" t="s">
        <v>1242</v>
      </c>
      <c r="X77" s="122">
        <f t="shared" si="94"/>
        <v>0</v>
      </c>
      <c r="Y77" s="266" t="s">
        <v>296</v>
      </c>
      <c r="Z77" s="122">
        <f t="shared" si="83"/>
        <v>10</v>
      </c>
      <c r="AA77" s="138">
        <f t="shared" si="84"/>
        <v>70</v>
      </c>
      <c r="AB77" s="135" t="str">
        <f t="shared" si="85"/>
        <v>Débil</v>
      </c>
      <c r="AC77" s="260" t="s">
        <v>1199</v>
      </c>
      <c r="AD77" s="135" t="str">
        <f t="shared" si="95"/>
        <v>Fuerte</v>
      </c>
      <c r="AE77" s="135" t="str">
        <f t="shared" si="86"/>
        <v>DébilFuerte</v>
      </c>
      <c r="AF77" s="135" t="str">
        <f>IFERROR(VLOOKUP(AE77,PARAMETROS!$BH$2:$BJ$10,3,FALSE),"")</f>
        <v>Débil</v>
      </c>
      <c r="AG77" s="135">
        <f t="shared" si="87"/>
        <v>0</v>
      </c>
      <c r="AH77" s="135" t="str">
        <f>IFERROR(VLOOKUP(AE77,PARAMETROS!$BH$2:$BJ$10,2,FALSE),"")</f>
        <v>Sí</v>
      </c>
      <c r="AI77" s="835"/>
      <c r="AJ77" s="838"/>
      <c r="AK77" s="839"/>
      <c r="AL77" s="839"/>
      <c r="AM77" s="840"/>
      <c r="AN77" s="843"/>
      <c r="AO77" s="846"/>
      <c r="AP77" s="850"/>
      <c r="AQ77" s="853"/>
      <c r="AR77" s="870"/>
      <c r="AS77" s="825"/>
      <c r="AT77" s="106" t="s">
        <v>1373</v>
      </c>
      <c r="AU77" s="826"/>
      <c r="AV77" s="826"/>
      <c r="AW77" s="826"/>
      <c r="AX77" s="826"/>
      <c r="AY77" s="822"/>
      <c r="AZ77" s="800"/>
      <c r="BA77" s="527">
        <v>1</v>
      </c>
      <c r="BB77" s="802"/>
      <c r="BC77" s="546"/>
      <c r="BD77" s="879"/>
    </row>
    <row r="78" spans="1:56" ht="76.5" hidden="1" customHeight="1" thickBot="1">
      <c r="A78" s="823"/>
      <c r="B78" s="821" t="s">
        <v>71</v>
      </c>
      <c r="C78" s="823" t="s">
        <v>188</v>
      </c>
      <c r="D78" s="570" t="s">
        <v>1080</v>
      </c>
      <c r="E78" s="570" t="s">
        <v>74</v>
      </c>
      <c r="F78" s="119" t="s">
        <v>1081</v>
      </c>
      <c r="G78" s="821" t="s">
        <v>1082</v>
      </c>
      <c r="H78" s="827">
        <v>5</v>
      </c>
      <c r="I78" s="570">
        <v>4</v>
      </c>
      <c r="J78" s="830" t="str">
        <f>IF(E78="8. Corrupción",IF(OR(AND(H78=1,I78=5),AND(H78=2,I78=5),AND(H78=3,I78=4),(H78+I78&gt;=8)),"Extrema",IF(OR(AND(H78=1,I78=4),AND(H78=2,I78=4),AND(H78=4,I78=3),AND(H78=3,I78=3)),"Alta",IF(OR(AND(H78=1,I78=3),AND(H78=2,I78=3)),"Moderada","No aplica para Corrupción"))),IF(H78+I78=0,"",IF(OR(AND(H78=3,I78=4),(AND(H78=2,I78=5)),(AND(H78=1,I78=5))),"Extrema",IF(OR(AND(H78=3,I78=1),(AND(H78=2,I78=2))),"Baja",IF(OR(AND(H78=4,I78=1),AND(H78=3,I78=2),AND(H78=2,I78=3),AND(H78=1,I78=3)),"Moderada",IF(H78+I78&gt;=8,"Extrema",IF(H78+I78&lt;4,"Baja",IF(H78+I78&gt;=6,"Alta","Alta"))))))))</f>
        <v>Extrema</v>
      </c>
      <c r="K78" s="316" t="s">
        <v>105</v>
      </c>
      <c r="L78" s="318" t="s">
        <v>1085</v>
      </c>
      <c r="M78" s="311" t="s">
        <v>506</v>
      </c>
      <c r="N78" s="121">
        <f>IF(M78="Asignado",15,0)</f>
        <v>15</v>
      </c>
      <c r="O78" s="266" t="s">
        <v>287</v>
      </c>
      <c r="P78" s="121">
        <f>IF(O78="Adecuado",15,0)</f>
        <v>0</v>
      </c>
      <c r="Q78" s="266" t="s">
        <v>288</v>
      </c>
      <c r="R78" s="121">
        <f>IF(Q78="Oportuna",15,0)</f>
        <v>15</v>
      </c>
      <c r="S78" s="266" t="s">
        <v>290</v>
      </c>
      <c r="T78" s="121">
        <f>IF(S78="Prevenir",15,IF(S78="Detectar",10,0))</f>
        <v>0</v>
      </c>
      <c r="U78" s="266" t="s">
        <v>292</v>
      </c>
      <c r="V78" s="121">
        <f>IF(U78="Confiable",15,0)</f>
        <v>15</v>
      </c>
      <c r="W78" s="266" t="s">
        <v>1242</v>
      </c>
      <c r="X78" s="121">
        <f>IF(W78="Se investigan y resuelven oportunamente",15,0)</f>
        <v>0</v>
      </c>
      <c r="Y78" s="266" t="s">
        <v>296</v>
      </c>
      <c r="Z78" s="121">
        <f t="shared" ref="Z78:Z81" si="97">IF(Y78="Completa",10,IF(Y78="incompleta",5,0))</f>
        <v>10</v>
      </c>
      <c r="AA78" s="136">
        <f t="shared" ref="AA78:AA81" si="98">N78+P78+R78+T78+V78+X78+Z78</f>
        <v>55</v>
      </c>
      <c r="AB78" s="257" t="str">
        <f t="shared" ref="AB78:AB81" si="99">IF(AA78&gt;=96,"Fuerte",IF(AA78&gt;=86,"Moderado",IF(AA78&gt;=0,"Débil","")))</f>
        <v>Débil</v>
      </c>
      <c r="AC78" s="260" t="s">
        <v>1199</v>
      </c>
      <c r="AD78" s="257" t="str">
        <f>IF(AC78="Siempre se ejecuta","Fuerte",IF(AC78="Algunas veces","Moderado",IF(AC78="no se ejecuta","Débil","")))</f>
        <v>Fuerte</v>
      </c>
      <c r="AE78" s="257" t="str">
        <f t="shared" ref="AE78:AE81" si="100">AB78&amp;AD78</f>
        <v>DébilFuerte</v>
      </c>
      <c r="AF78" s="257" t="str">
        <f>IFERROR(VLOOKUP(AE78,PARAMETROS!$BH$2:$BJ$10,3,FALSE),"")</f>
        <v>Débil</v>
      </c>
      <c r="AG78" s="257">
        <f t="shared" ref="AG78:AG81" si="101">IF(AF78="fuerte",100,IF(AF78="Moderado",50,IF(AF78="débil",0,"")))</f>
        <v>0</v>
      </c>
      <c r="AH78" s="257" t="str">
        <f>IFERROR(VLOOKUP(AE78,PARAMETROS!$BH$2:$BJ$10,2,FALSE),"")</f>
        <v>Sí</v>
      </c>
      <c r="AI78" s="833">
        <f>IFERROR(AVERAGE(AG78:AG80),0)</f>
        <v>0</v>
      </c>
      <c r="AJ78" s="836" t="str">
        <f>IF(AI78&gt;=100,"Fuerte",IF(AI78&gt;=50,"Moderado",IF(AI78&gt;=0,"Débil","")))</f>
        <v>Débil</v>
      </c>
      <c r="AK78" s="839" t="s">
        <v>1295</v>
      </c>
      <c r="AL78" s="839" t="s">
        <v>556</v>
      </c>
      <c r="AM78" s="581" t="str">
        <f>+AJ78&amp;AK78&amp;AL78</f>
        <v>DébilNo disminuyeIndirectamente</v>
      </c>
      <c r="AN78" s="841">
        <f>IFERROR(VLOOKUP(AM78,PARAMETROS!$BD$1:$BG$9,2,FALSE),0)</f>
        <v>0</v>
      </c>
      <c r="AO78" s="844">
        <f>IF(E78&lt;&gt;"8. Corrupción",IFERROR(VLOOKUP(AM78,PARAMETROS!$BD$1:$BG$9,3,FALSE),0),0)</f>
        <v>0</v>
      </c>
      <c r="AP78" s="848">
        <f>IF(H78 ="",0,IF(H78-AN78&lt;=0,1,H78-AN78))</f>
        <v>5</v>
      </c>
      <c r="AQ78" s="851">
        <f t="shared" ref="AQ78" si="102">IF(E78&lt;&gt;"8. Corrupción",IF(I78="",0,IF(I78-AO78=0,1,I78-AO78)),I78)</f>
        <v>4</v>
      </c>
      <c r="AR78" s="856" t="str">
        <f t="shared" ref="AR78" si="103">IF(E78="8. Corrupción",IF(OR(AND(AP78=1,AQ78=5),AND(AP78=2,AQ78=5),AND(AP78=3,AQ78=4),(AP78+AQ78&gt;=8)),"Extrema",IF(OR(AND(AP78=1,AQ78=4),AND(AP78=2,AQ78=4),AND(AP78=4,AQ78=3),AND(AP78=3,AQ78=3)),"Alta",IF(OR(AND(AP78=1,AQ78=3),AND(AP78=2,AQ78=3)),"Moderada","No aplica para Corrupción"))),IF(AP78+AQ78=0,"",IF(OR(AND(AP78=3,AQ78=4),(AND(AP78=2,AQ78=5)),(AND(AP78=1,AQ78=5))),"Extrema",IF(OR(AND(AP78=3,AQ78=1),(AND(AP78=2,AQ78=2))),"Baja",IF(OR(AND(AP78=4,AQ78=1),AND(AP78=3,AQ78=2),AND(AP78=2,AQ78=3),AND(AP78=1,AQ78=3)),"Moderada",IF(AP78+AQ78&gt;=8,"Extrema",IF(AP78+AQ78&lt;4,"Baja",IF(AP78+AQ78&gt;=6,"Alta","Alta"))))))))</f>
        <v>Extrema</v>
      </c>
      <c r="AS78" s="823" t="s">
        <v>203</v>
      </c>
      <c r="AT78" s="570" t="s">
        <v>1086</v>
      </c>
      <c r="AU78" s="570" t="s">
        <v>1087</v>
      </c>
      <c r="AV78" s="570" t="s">
        <v>1088</v>
      </c>
      <c r="AW78" s="570" t="s">
        <v>1089</v>
      </c>
      <c r="AX78" s="578">
        <v>43586</v>
      </c>
      <c r="AY78" s="579">
        <v>43829</v>
      </c>
      <c r="AZ78" s="799" t="s">
        <v>1441</v>
      </c>
      <c r="BA78" s="440">
        <v>1</v>
      </c>
      <c r="BB78" s="801" t="s">
        <v>1442</v>
      </c>
      <c r="BC78" s="544" t="s">
        <v>125</v>
      </c>
      <c r="BD78" s="602"/>
    </row>
    <row r="79" spans="1:56" ht="64.5" hidden="1" customHeight="1" thickBot="1">
      <c r="A79" s="824"/>
      <c r="B79" s="580"/>
      <c r="C79" s="824"/>
      <c r="D79" s="571"/>
      <c r="E79" s="571"/>
      <c r="F79" s="105" t="s">
        <v>1083</v>
      </c>
      <c r="G79" s="580"/>
      <c r="H79" s="828"/>
      <c r="I79" s="571"/>
      <c r="J79" s="831"/>
      <c r="K79" s="317" t="s">
        <v>96</v>
      </c>
      <c r="L79" s="320" t="s">
        <v>1085</v>
      </c>
      <c r="M79" s="312" t="s">
        <v>506</v>
      </c>
      <c r="N79" s="98">
        <f>IF(M79="Asignado",15,0)</f>
        <v>15</v>
      </c>
      <c r="O79" s="266" t="s">
        <v>286</v>
      </c>
      <c r="P79" s="98">
        <f t="shared" ref="P79:P80" si="104">IF(O79="Adecuado",15,0)</f>
        <v>15</v>
      </c>
      <c r="Q79" s="266" t="s">
        <v>288</v>
      </c>
      <c r="R79" s="98">
        <f t="shared" ref="R79:R80" si="105">IF(Q79="Oportuna",15,0)</f>
        <v>15</v>
      </c>
      <c r="S79" s="266" t="s">
        <v>290</v>
      </c>
      <c r="T79" s="98">
        <f t="shared" ref="T79:T80" si="106">IF(S79="Prevenir",15,IF(S79="Detectar",10,0))</f>
        <v>0</v>
      </c>
      <c r="U79" s="266" t="s">
        <v>292</v>
      </c>
      <c r="V79" s="98">
        <f t="shared" ref="V79:V80" si="107">IF(U79="Confiable",15,0)</f>
        <v>15</v>
      </c>
      <c r="W79" s="266" t="s">
        <v>1242</v>
      </c>
      <c r="X79" s="98">
        <f t="shared" ref="X79:X80" si="108">IF(W79="Se investigan y resuelven oportunamente",15,0)</f>
        <v>0</v>
      </c>
      <c r="Y79" s="266" t="s">
        <v>298</v>
      </c>
      <c r="Z79" s="98">
        <f t="shared" si="97"/>
        <v>0</v>
      </c>
      <c r="AA79" s="137">
        <f t="shared" si="98"/>
        <v>60</v>
      </c>
      <c r="AB79" s="258" t="str">
        <f t="shared" si="99"/>
        <v>Débil</v>
      </c>
      <c r="AC79" s="260" t="s">
        <v>1199</v>
      </c>
      <c r="AD79" s="258" t="str">
        <f t="shared" ref="AD79:AD80" si="109">IF(AC79="Siempre se ejecuta","Fuerte",IF(AC79="Algunas veces","Moderado",IF(AC79="no se ejecuta","Débil","")))</f>
        <v>Fuerte</v>
      </c>
      <c r="AE79" s="258" t="str">
        <f t="shared" si="100"/>
        <v>DébilFuerte</v>
      </c>
      <c r="AF79" s="258" t="str">
        <f>IFERROR(VLOOKUP(AE79,PARAMETROS!$BH$2:$BJ$10,3,FALSE),"")</f>
        <v>Débil</v>
      </c>
      <c r="AG79" s="258">
        <f t="shared" si="101"/>
        <v>0</v>
      </c>
      <c r="AH79" s="258" t="str">
        <f>IFERROR(VLOOKUP(AE79,PARAMETROS!$BH$2:$BJ$10,2,FALSE),"")</f>
        <v>Sí</v>
      </c>
      <c r="AI79" s="834"/>
      <c r="AJ79" s="837"/>
      <c r="AK79" s="839"/>
      <c r="AL79" s="839"/>
      <c r="AM79" s="839"/>
      <c r="AN79" s="842"/>
      <c r="AO79" s="845"/>
      <c r="AP79" s="849"/>
      <c r="AQ79" s="852"/>
      <c r="AR79" s="869"/>
      <c r="AS79" s="824"/>
      <c r="AT79" s="571"/>
      <c r="AU79" s="571"/>
      <c r="AV79" s="571"/>
      <c r="AW79" s="571"/>
      <c r="AX79" s="571"/>
      <c r="AY79" s="580"/>
      <c r="AZ79" s="847"/>
      <c r="BA79" s="527">
        <v>1</v>
      </c>
      <c r="BB79" s="867"/>
      <c r="BC79" s="863"/>
      <c r="BD79" s="865"/>
    </row>
    <row r="80" spans="1:56" ht="37.5" customHeight="1" thickBot="1">
      <c r="A80" s="825"/>
      <c r="B80" s="822"/>
      <c r="C80" s="825"/>
      <c r="D80" s="826"/>
      <c r="E80" s="826"/>
      <c r="F80" s="106" t="s">
        <v>1084</v>
      </c>
      <c r="G80" s="822"/>
      <c r="H80" s="829"/>
      <c r="I80" s="826"/>
      <c r="J80" s="832"/>
      <c r="K80" s="319" t="s">
        <v>81</v>
      </c>
      <c r="L80" s="322" t="s">
        <v>1085</v>
      </c>
      <c r="M80" s="313" t="s">
        <v>506</v>
      </c>
      <c r="N80" s="122">
        <f t="shared" ref="N80" si="110">IF(M80="Asignado",15,0)</f>
        <v>15</v>
      </c>
      <c r="O80" s="266" t="s">
        <v>286</v>
      </c>
      <c r="P80" s="122">
        <f t="shared" si="104"/>
        <v>15</v>
      </c>
      <c r="Q80" s="266" t="s">
        <v>289</v>
      </c>
      <c r="R80" s="122">
        <f t="shared" si="105"/>
        <v>0</v>
      </c>
      <c r="S80" s="266" t="s">
        <v>290</v>
      </c>
      <c r="T80" s="122">
        <f t="shared" si="106"/>
        <v>0</v>
      </c>
      <c r="U80" s="266" t="s">
        <v>512</v>
      </c>
      <c r="V80" s="122">
        <f t="shared" si="107"/>
        <v>0</v>
      </c>
      <c r="W80" s="266" t="s">
        <v>1242</v>
      </c>
      <c r="X80" s="122">
        <f t="shared" si="108"/>
        <v>0</v>
      </c>
      <c r="Y80" s="266" t="s">
        <v>298</v>
      </c>
      <c r="Z80" s="122">
        <f t="shared" si="97"/>
        <v>0</v>
      </c>
      <c r="AA80" s="138">
        <f t="shared" si="98"/>
        <v>30</v>
      </c>
      <c r="AB80" s="135" t="str">
        <f t="shared" si="99"/>
        <v>Débil</v>
      </c>
      <c r="AC80" s="260" t="s">
        <v>1377</v>
      </c>
      <c r="AD80" s="135" t="str">
        <f t="shared" si="109"/>
        <v>Débil</v>
      </c>
      <c r="AE80" s="135" t="str">
        <f t="shared" si="100"/>
        <v>DébilDébil</v>
      </c>
      <c r="AF80" s="135" t="str">
        <f>IFERROR(VLOOKUP(AE80,PARAMETROS!$BH$2:$BJ$10,3,FALSE),"")</f>
        <v>Débil</v>
      </c>
      <c r="AG80" s="135">
        <f t="shared" si="101"/>
        <v>0</v>
      </c>
      <c r="AH80" s="135" t="str">
        <f>IFERROR(VLOOKUP(AE80,PARAMETROS!$BH$2:$BJ$10,2,FALSE),"")</f>
        <v>Sí</v>
      </c>
      <c r="AI80" s="835"/>
      <c r="AJ80" s="838"/>
      <c r="AK80" s="839"/>
      <c r="AL80" s="839"/>
      <c r="AM80" s="840"/>
      <c r="AN80" s="843"/>
      <c r="AO80" s="846"/>
      <c r="AP80" s="850"/>
      <c r="AQ80" s="853"/>
      <c r="AR80" s="870"/>
      <c r="AS80" s="825"/>
      <c r="AT80" s="826"/>
      <c r="AU80" s="826"/>
      <c r="AV80" s="826"/>
      <c r="AW80" s="826"/>
      <c r="AX80" s="826"/>
      <c r="AY80" s="822"/>
      <c r="AZ80" s="800"/>
      <c r="BA80" s="533">
        <v>1</v>
      </c>
      <c r="BB80" s="868"/>
      <c r="BC80" s="864"/>
      <c r="BD80" s="866"/>
    </row>
    <row r="81" spans="1:56" ht="409.6" hidden="1" customHeight="1" thickBot="1">
      <c r="A81" s="323" t="s">
        <v>68</v>
      </c>
      <c r="B81" s="324" t="s">
        <v>26</v>
      </c>
      <c r="C81" s="268" t="s">
        <v>189</v>
      </c>
      <c r="D81" s="269" t="s">
        <v>1090</v>
      </c>
      <c r="E81" s="269" t="s">
        <v>72</v>
      </c>
      <c r="F81" s="270" t="s">
        <v>1091</v>
      </c>
      <c r="G81" s="324" t="s">
        <v>1092</v>
      </c>
      <c r="H81" s="271">
        <v>2</v>
      </c>
      <c r="I81" s="269">
        <v>2</v>
      </c>
      <c r="J81" s="325" t="str">
        <f>IF(E81="8. Corrupción",IF(OR(AND(H81=1,I81=5),AND(H81=2,I81=5),AND(H81=3,I81=4),(H81+I81&gt;=8)),"Extrema",IF(OR(AND(H81=1,I81=4),AND(H81=2,I81=4),AND(H81=4,I81=3),AND(H81=3,I81=3)),"Alta",IF(OR(AND(H81=1,I81=3),AND(H81=2,I81=3)),"Moderada","No aplica para Corrupción"))),IF(H81+I81=0,"",IF(OR(AND(H81=3,I81=4),(AND(H81=2,I81=5)),(AND(H81=1,I81=5))),"Extrema",IF(OR(AND(H81=3,I81=1),(AND(H81=2,I81=2))),"Baja",IF(OR(AND(H81=4,I81=1),AND(H81=3,I81=2),AND(H81=2,I81=3),AND(H81=1,I81=3)),"Moderada",IF(H81+I81&gt;=8,"Extrema",IF(H81+I81&lt;4,"Baja",IF(H81+I81&gt;=6,"Alta","Alta"))))))))</f>
        <v>Baja</v>
      </c>
      <c r="K81" s="326" t="s">
        <v>85</v>
      </c>
      <c r="L81" s="327" t="s">
        <v>1093</v>
      </c>
      <c r="M81" s="328" t="s">
        <v>506</v>
      </c>
      <c r="N81" s="329">
        <f t="shared" ref="N81:N89" si="111">IF(M81="Asignado",15,0)</f>
        <v>15</v>
      </c>
      <c r="O81" s="266" t="s">
        <v>286</v>
      </c>
      <c r="P81" s="329">
        <f>IF(O81="Adecuado",15,0)</f>
        <v>15</v>
      </c>
      <c r="Q81" s="266" t="s">
        <v>288</v>
      </c>
      <c r="R81" s="329">
        <f>IF(Q81="Oportuna",15,0)</f>
        <v>15</v>
      </c>
      <c r="S81" s="266" t="s">
        <v>300</v>
      </c>
      <c r="T81" s="329">
        <f>IF(S81="Prevenir",15,IF(S81="Detectar",10,0))</f>
        <v>15</v>
      </c>
      <c r="U81" s="266" t="s">
        <v>292</v>
      </c>
      <c r="V81" s="329">
        <f>IF(U81="Confiable",15,0)</f>
        <v>15</v>
      </c>
      <c r="W81" s="266" t="s">
        <v>294</v>
      </c>
      <c r="X81" s="329">
        <f>IF(W81="Se investigan y resuelven oportunamente",15,0)</f>
        <v>15</v>
      </c>
      <c r="Y81" s="266" t="s">
        <v>296</v>
      </c>
      <c r="Z81" s="329">
        <f t="shared" si="97"/>
        <v>10</v>
      </c>
      <c r="AA81" s="330">
        <f t="shared" si="98"/>
        <v>100</v>
      </c>
      <c r="AB81" s="331" t="str">
        <f t="shared" si="99"/>
        <v>Fuerte</v>
      </c>
      <c r="AC81" s="260" t="s">
        <v>1199</v>
      </c>
      <c r="AD81" s="331" t="str">
        <f>IF(AC81="Siempre se ejecuta","Fuerte",IF(AC81="Algunas veces","Moderado",IF(AC81="no se ejecuta","Débil","")))</f>
        <v>Fuerte</v>
      </c>
      <c r="AE81" s="331" t="str">
        <f t="shared" si="100"/>
        <v>FuerteFuerte</v>
      </c>
      <c r="AF81" s="331" t="str">
        <f>IFERROR(VLOOKUP(AE81,PARAMETROS!$BH$2:$BJ$10,3,FALSE),"")</f>
        <v>Fuerte</v>
      </c>
      <c r="AG81" s="331">
        <f t="shared" si="101"/>
        <v>100</v>
      </c>
      <c r="AH81" s="331" t="str">
        <f>IFERROR(VLOOKUP(AE81,PARAMETROS!$BH$2:$BJ$10,2,FALSE),"")</f>
        <v>No</v>
      </c>
      <c r="AI81" s="339">
        <f>IFERROR(AVERAGE(AG81:AG81),0)</f>
        <v>100</v>
      </c>
      <c r="AJ81" s="331" t="str">
        <f>IF(AI81&gt;=100,"Fuerte",IF(AI81&gt;=50,"Moderado",IF(AI81&gt;=0,"Débil","")))</f>
        <v>Fuerte</v>
      </c>
      <c r="AK81" s="260" t="s">
        <v>1200</v>
      </c>
      <c r="AL81" s="260" t="s">
        <v>556</v>
      </c>
      <c r="AM81" s="273" t="str">
        <f>+AJ81&amp;AK81&amp;AL81</f>
        <v>FuerteDirectamenteIndirectamente</v>
      </c>
      <c r="AN81" s="332">
        <f>IFERROR(VLOOKUP(AM81,PARAMETROS!$BD$1:$BG$9,2,FALSE),0)</f>
        <v>2</v>
      </c>
      <c r="AO81" s="333">
        <f>IF(E81&lt;&gt;"8. Corrupción",IFERROR(VLOOKUP(AM81,PARAMETROS!$BD$1:$BG$9,3,FALSE),0),0)</f>
        <v>1</v>
      </c>
      <c r="AP81" s="334">
        <f>IF(H81 ="",0,IF(H81-AN81&lt;=0,1,H81-AN81))</f>
        <v>1</v>
      </c>
      <c r="AQ81" s="335">
        <f t="shared" ref="AQ81" si="112">IF(E81&lt;&gt;"8. Corrupción",IF(I81="",0,IF(I81-AO81=0,1,I81-AO81)),I81)</f>
        <v>1</v>
      </c>
      <c r="AR81" s="336" t="str">
        <f t="shared" ref="AR81" si="113">IF(E81="8. Corrupción",IF(OR(AND(AP81=1,AQ81=5),AND(AP81=2,AQ81=5),AND(AP81=3,AQ81=4),(AP81+AQ81&gt;=8)),"Extrema",IF(OR(AND(AP81=1,AQ81=4),AND(AP81=2,AQ81=4),AND(AP81=4,AQ81=3),AND(AP81=3,AQ81=3)),"Alta",IF(OR(AND(AP81=1,AQ81=3),AND(AP81=2,AQ81=3)),"Moderada","No aplica para Corrupción"))),IF(AP81+AQ81=0,"",IF(OR(AND(AP81=3,AQ81=4),(AND(AP81=2,AQ81=5)),(AND(AP81=1,AQ81=5))),"Extrema",IF(OR(AND(AP81=3,AQ81=1),(AND(AP81=2,AQ81=2))),"Baja",IF(OR(AND(AP81=4,AQ81=1),AND(AP81=3,AQ81=2),AND(AP81=2,AQ81=3),AND(AP81=1,AQ81=3)),"Moderada",IF(AP81+AQ81&gt;=8,"Extrema",IF(AP81+AQ81&lt;4,"Baja",IF(AP81+AQ81&gt;=6,"Alta","Alta"))))))))</f>
        <v>Baja</v>
      </c>
      <c r="AS81" s="268" t="s">
        <v>203</v>
      </c>
      <c r="AT81" s="337" t="s">
        <v>1093</v>
      </c>
      <c r="AU81" s="269" t="s">
        <v>1094</v>
      </c>
      <c r="AV81" s="269" t="s">
        <v>1095</v>
      </c>
      <c r="AW81" s="269" t="s">
        <v>1096</v>
      </c>
      <c r="AX81" s="274">
        <v>43466</v>
      </c>
      <c r="AY81" s="338">
        <v>43830</v>
      </c>
      <c r="AZ81" s="494" t="s">
        <v>1443</v>
      </c>
      <c r="BA81" s="440">
        <v>1</v>
      </c>
      <c r="BB81" s="520" t="s">
        <v>1444</v>
      </c>
      <c r="BC81" s="403" t="s">
        <v>125</v>
      </c>
      <c r="BD81" s="487"/>
    </row>
    <row r="82" spans="1:56" ht="129.75" hidden="1" customHeight="1" thickBot="1">
      <c r="A82" s="823"/>
      <c r="B82" s="821" t="s">
        <v>71</v>
      </c>
      <c r="C82" s="823" t="s">
        <v>189</v>
      </c>
      <c r="D82" s="570" t="s">
        <v>1097</v>
      </c>
      <c r="E82" s="570" t="s">
        <v>79</v>
      </c>
      <c r="F82" s="119" t="s">
        <v>1098</v>
      </c>
      <c r="G82" s="821" t="s">
        <v>1099</v>
      </c>
      <c r="H82" s="827">
        <v>2</v>
      </c>
      <c r="I82" s="570">
        <v>3</v>
      </c>
      <c r="J82" s="830" t="str">
        <f>IF(E82="8. Corrupción",IF(OR(AND(H82=1,I82=5),AND(H82=2,I82=5),AND(H82=3,I82=4),(H82+I82&gt;=8)),"Extrema",IF(OR(AND(H82=1,I82=4),AND(H82=2,I82=4),AND(H82=4,I82=3),AND(H82=3,I82=3)),"Alta",IF(OR(AND(H82=1,I82=3),AND(H82=2,I82=3)),"Moderada","No aplica para Corrupción"))),IF(H82+I82=0,"",IF(OR(AND(H82=3,I82=4),(AND(H82=2,I82=5)),(AND(H82=1,I82=5))),"Extrema",IF(OR(AND(H82=3,I82=1),(AND(H82=2,I82=2))),"Baja",IF(OR(AND(H82=4,I82=1),AND(H82=3,I82=2),AND(H82=2,I82=3),AND(H82=1,I82=3)),"Moderada",IF(H82+I82&gt;=8,"Extrema",IF(H82+I82&lt;4,"Baja",IF(H82+I82&gt;=6,"Alta","Alta"))))))))</f>
        <v>Moderada</v>
      </c>
      <c r="K82" s="316" t="s">
        <v>102</v>
      </c>
      <c r="L82" s="318" t="s">
        <v>1101</v>
      </c>
      <c r="M82" s="311" t="s">
        <v>506</v>
      </c>
      <c r="N82" s="121">
        <f t="shared" si="111"/>
        <v>15</v>
      </c>
      <c r="O82" s="266" t="s">
        <v>286</v>
      </c>
      <c r="P82" s="121">
        <f>IF(O82="Adecuado",15,0)</f>
        <v>15</v>
      </c>
      <c r="Q82" s="266" t="s">
        <v>288</v>
      </c>
      <c r="R82" s="121">
        <f>IF(Q82="Oportuna",15,0)</f>
        <v>15</v>
      </c>
      <c r="S82" s="266" t="s">
        <v>300</v>
      </c>
      <c r="T82" s="121">
        <f>IF(S82="Prevenir",15,IF(S82="Detectar",10,0))</f>
        <v>15</v>
      </c>
      <c r="U82" s="266" t="s">
        <v>292</v>
      </c>
      <c r="V82" s="121">
        <f>IF(U82="Confiable",15,0)</f>
        <v>15</v>
      </c>
      <c r="W82" s="266" t="s">
        <v>294</v>
      </c>
      <c r="X82" s="121">
        <f>IF(W82="Se investigan y resuelven oportunamente",15,0)</f>
        <v>15</v>
      </c>
      <c r="Y82" s="266" t="s">
        <v>296</v>
      </c>
      <c r="Z82" s="121">
        <f t="shared" ref="Z82:Z83" si="114">IF(Y82="Completa",10,IF(Y82="incompleta",5,0))</f>
        <v>10</v>
      </c>
      <c r="AA82" s="136">
        <f t="shared" ref="AA82:AA83" si="115">N82+P82+R82+T82+V82+X82+Z82</f>
        <v>100</v>
      </c>
      <c r="AB82" s="257" t="str">
        <f t="shared" ref="AB82:AB83" si="116">IF(AA82&gt;=96,"Fuerte",IF(AA82&gt;=86,"Moderado",IF(AA82&gt;=0,"Débil","")))</f>
        <v>Fuerte</v>
      </c>
      <c r="AC82" s="260" t="s">
        <v>1199</v>
      </c>
      <c r="AD82" s="257" t="str">
        <f>IF(AC82="Siempre se ejecuta","Fuerte",IF(AC82="Algunas veces","Moderado",IF(AC82="no se ejecuta","Débil","")))</f>
        <v>Fuerte</v>
      </c>
      <c r="AE82" s="257" t="str">
        <f t="shared" ref="AE82:AE83" si="117">AB82&amp;AD82</f>
        <v>FuerteFuerte</v>
      </c>
      <c r="AF82" s="257" t="str">
        <f>IFERROR(VLOOKUP(AE82,PARAMETROS!$BH$2:$BJ$10,3,FALSE),"")</f>
        <v>Fuerte</v>
      </c>
      <c r="AG82" s="257">
        <f t="shared" ref="AG82:AG83" si="118">IF(AF82="fuerte",100,IF(AF82="Moderado",50,IF(AF82="débil",0,"")))</f>
        <v>100</v>
      </c>
      <c r="AH82" s="257" t="str">
        <f>IFERROR(VLOOKUP(AE82,PARAMETROS!$BH$2:$BJ$10,2,FALSE),"")</f>
        <v>No</v>
      </c>
      <c r="AI82" s="833">
        <f>IFERROR(AVERAGE(AG82:AG83),0)</f>
        <v>100</v>
      </c>
      <c r="AJ82" s="836" t="str">
        <f>IF(AI82&gt;=100,"Fuerte",IF(AI82&gt;=50,"Moderado",IF(AI82&gt;=0,"Débil","")))</f>
        <v>Fuerte</v>
      </c>
      <c r="AK82" s="839" t="s">
        <v>1200</v>
      </c>
      <c r="AL82" s="839" t="s">
        <v>1295</v>
      </c>
      <c r="AM82" s="581" t="str">
        <f>+AJ82&amp;AK82&amp;AL82</f>
        <v>FuerteDirectamenteNo disminuye</v>
      </c>
      <c r="AN82" s="841">
        <f>IFERROR(VLOOKUP(AM82,PARAMETROS!$BD$1:$BG$9,2,FALSE),0)</f>
        <v>2</v>
      </c>
      <c r="AO82" s="844">
        <f>IF(E82&lt;&gt;"8. Corrupción",IFERROR(VLOOKUP(AM82,PARAMETROS!$BD$1:$BG$9,3,FALSE),0),0)</f>
        <v>0</v>
      </c>
      <c r="AP82" s="848">
        <f>IF(H82 ="",0,IF(H82-AN82&lt;=0,1,H82-AN82))</f>
        <v>1</v>
      </c>
      <c r="AQ82" s="851">
        <f t="shared" ref="AQ82" si="119">IF(E82&lt;&gt;"8. Corrupción",IF(I82="",0,IF(I82-AO82=0,1,I82-AO82)),I82)</f>
        <v>3</v>
      </c>
      <c r="AR82" s="856" t="str">
        <f t="shared" ref="AR82" si="120">IF(E82="8. Corrupción",IF(OR(AND(AP82=1,AQ82=5),AND(AP82=2,AQ82=5),AND(AP82=3,AQ82=4),(AP82+AQ82&gt;=8)),"Extrema",IF(OR(AND(AP82=1,AQ82=4),AND(AP82=2,AQ82=4),AND(AP82=4,AQ82=3),AND(AP82=3,AQ82=3)),"Alta",IF(OR(AND(AP82=1,AQ82=3),AND(AP82=2,AQ82=3)),"Moderada","No aplica para Corrupción"))),IF(AP82+AQ82=0,"",IF(OR(AND(AP82=3,AQ82=4),(AND(AP82=2,AQ82=5)),(AND(AP82=1,AQ82=5))),"Extrema",IF(OR(AND(AP82=3,AQ82=1),(AND(AP82=2,AQ82=2))),"Baja",IF(OR(AND(AP82=4,AQ82=1),AND(AP82=3,AQ82=2),AND(AP82=2,AQ82=3),AND(AP82=1,AQ82=3)),"Moderada",IF(AP82+AQ82&gt;=8,"Extrema",IF(AP82+AQ82&lt;4,"Baja",IF(AP82+AQ82&gt;=6,"Alta","Alta"))))))))</f>
        <v>Moderada</v>
      </c>
      <c r="AS82" s="823" t="s">
        <v>203</v>
      </c>
      <c r="AT82" s="119" t="s">
        <v>1103</v>
      </c>
      <c r="AU82" s="570" t="s">
        <v>1104</v>
      </c>
      <c r="AV82" s="570" t="s">
        <v>1095</v>
      </c>
      <c r="AW82" s="570" t="s">
        <v>1105</v>
      </c>
      <c r="AX82" s="578">
        <v>43525</v>
      </c>
      <c r="AY82" s="579">
        <v>43646</v>
      </c>
      <c r="AZ82" s="575" t="s">
        <v>1445</v>
      </c>
      <c r="BA82" s="440" t="s">
        <v>1579</v>
      </c>
      <c r="BB82" s="563" t="s">
        <v>1446</v>
      </c>
      <c r="BC82" s="872" t="s">
        <v>125</v>
      </c>
      <c r="BD82" s="874"/>
    </row>
    <row r="83" spans="1:56" ht="326.25" hidden="1" customHeight="1" thickBot="1">
      <c r="A83" s="825"/>
      <c r="B83" s="822"/>
      <c r="C83" s="825"/>
      <c r="D83" s="826"/>
      <c r="E83" s="826"/>
      <c r="F83" s="106" t="s">
        <v>1100</v>
      </c>
      <c r="G83" s="822"/>
      <c r="H83" s="829"/>
      <c r="I83" s="826"/>
      <c r="J83" s="832"/>
      <c r="K83" s="319" t="s">
        <v>98</v>
      </c>
      <c r="L83" s="322" t="s">
        <v>1102</v>
      </c>
      <c r="M83" s="313" t="s">
        <v>506</v>
      </c>
      <c r="N83" s="122">
        <f t="shared" si="111"/>
        <v>15</v>
      </c>
      <c r="O83" s="266" t="s">
        <v>286</v>
      </c>
      <c r="P83" s="122">
        <f t="shared" ref="P83" si="121">IF(O83="Adecuado",15,0)</f>
        <v>15</v>
      </c>
      <c r="Q83" s="266" t="s">
        <v>288</v>
      </c>
      <c r="R83" s="122">
        <f t="shared" ref="R83" si="122">IF(Q83="Oportuna",15,0)</f>
        <v>15</v>
      </c>
      <c r="S83" s="266" t="s">
        <v>300</v>
      </c>
      <c r="T83" s="122">
        <f t="shared" ref="T83" si="123">IF(S83="Prevenir",15,IF(S83="Detectar",10,0))</f>
        <v>15</v>
      </c>
      <c r="U83" s="266" t="s">
        <v>292</v>
      </c>
      <c r="V83" s="122">
        <f t="shared" ref="V83" si="124">IF(U83="Confiable",15,0)</f>
        <v>15</v>
      </c>
      <c r="W83" s="266" t="s">
        <v>294</v>
      </c>
      <c r="X83" s="122">
        <f t="shared" ref="X83" si="125">IF(W83="Se investigan y resuelven oportunamente",15,0)</f>
        <v>15</v>
      </c>
      <c r="Y83" s="266" t="s">
        <v>296</v>
      </c>
      <c r="Z83" s="122">
        <f t="shared" si="114"/>
        <v>10</v>
      </c>
      <c r="AA83" s="138">
        <f t="shared" si="115"/>
        <v>100</v>
      </c>
      <c r="AB83" s="135" t="str">
        <f t="shared" si="116"/>
        <v>Fuerte</v>
      </c>
      <c r="AC83" s="260" t="s">
        <v>1199</v>
      </c>
      <c r="AD83" s="135" t="str">
        <f t="shared" ref="AD83" si="126">IF(AC83="Siempre se ejecuta","Fuerte",IF(AC83="Algunas veces","Moderado",IF(AC83="no se ejecuta","Débil","")))</f>
        <v>Fuerte</v>
      </c>
      <c r="AE83" s="135" t="str">
        <f t="shared" si="117"/>
        <v>FuerteFuerte</v>
      </c>
      <c r="AF83" s="135" t="str">
        <f>IFERROR(VLOOKUP(AE83,PARAMETROS!$BH$2:$BJ$10,3,FALSE),"")</f>
        <v>Fuerte</v>
      </c>
      <c r="AG83" s="135">
        <f t="shared" si="118"/>
        <v>100</v>
      </c>
      <c r="AH83" s="135" t="str">
        <f>IFERROR(VLOOKUP(AE83,PARAMETROS!$BH$2:$BJ$10,2,FALSE),"")</f>
        <v>No</v>
      </c>
      <c r="AI83" s="835"/>
      <c r="AJ83" s="838"/>
      <c r="AK83" s="839"/>
      <c r="AL83" s="839"/>
      <c r="AM83" s="840"/>
      <c r="AN83" s="843"/>
      <c r="AO83" s="846"/>
      <c r="AP83" s="850"/>
      <c r="AQ83" s="853"/>
      <c r="AR83" s="870"/>
      <c r="AS83" s="825"/>
      <c r="AT83" s="106" t="s">
        <v>1102</v>
      </c>
      <c r="AU83" s="826"/>
      <c r="AV83" s="826"/>
      <c r="AW83" s="826"/>
      <c r="AX83" s="826"/>
      <c r="AY83" s="822"/>
      <c r="AZ83" s="871"/>
      <c r="BA83" s="440">
        <v>1</v>
      </c>
      <c r="BB83" s="543"/>
      <c r="BC83" s="873"/>
      <c r="BD83" s="875"/>
    </row>
    <row r="84" spans="1:56" ht="153" hidden="1" customHeight="1" thickBot="1">
      <c r="A84" s="268" t="s">
        <v>68</v>
      </c>
      <c r="B84" s="324" t="s">
        <v>71</v>
      </c>
      <c r="C84" s="268" t="s">
        <v>187</v>
      </c>
      <c r="D84" s="269" t="s">
        <v>1106</v>
      </c>
      <c r="E84" s="269" t="s">
        <v>75</v>
      </c>
      <c r="F84" s="337" t="s">
        <v>1107</v>
      </c>
      <c r="G84" s="324" t="s">
        <v>1108</v>
      </c>
      <c r="H84" s="271">
        <v>3</v>
      </c>
      <c r="I84" s="269">
        <v>3</v>
      </c>
      <c r="J84" s="325" t="str">
        <f>IF(E84="8. Corrupción",IF(OR(AND(H84=1,I84=5),AND(H84=2,I84=5),AND(H84=3,I84=4),(H84+I84&gt;=8)),"Extrema",IF(OR(AND(H84=1,I84=4),AND(H84=2,I84=4),AND(H84=4,I84=3),AND(H84=3,I84=3)),"Alta",IF(OR(AND(H84=1,I84=3),AND(H84=2,I84=3)),"Moderada","No aplica para Corrupción"))),IF(H84+I84=0,"",IF(OR(AND(H84=3,I84=4),(AND(H84=2,I84=5)),(AND(H84=1,I84=5))),"Extrema",IF(OR(AND(H84=3,I84=1),(AND(H84=2,I84=2))),"Baja",IF(OR(AND(H84=4,I84=1),AND(H84=3,I84=2),AND(H84=2,I84=3),AND(H84=1,I84=3)),"Moderada",IF(H84+I84&gt;=8,"Extrema",IF(H84+I84&lt;4,"Baja",IF(H84+I84&gt;=6,"Alta","Alta"))))))))</f>
        <v>Alta</v>
      </c>
      <c r="K84" s="326" t="s">
        <v>105</v>
      </c>
      <c r="L84" s="340" t="s">
        <v>1109</v>
      </c>
      <c r="M84" s="328" t="s">
        <v>506</v>
      </c>
      <c r="N84" s="329">
        <f t="shared" si="111"/>
        <v>15</v>
      </c>
      <c r="O84" s="266" t="s">
        <v>286</v>
      </c>
      <c r="P84" s="329">
        <f>IF(O84="Adecuado",15,0)</f>
        <v>15</v>
      </c>
      <c r="Q84" s="266" t="s">
        <v>288</v>
      </c>
      <c r="R84" s="329">
        <f>IF(Q84="Oportuna",15,0)</f>
        <v>15</v>
      </c>
      <c r="S84" s="266" t="s">
        <v>300</v>
      </c>
      <c r="T84" s="329">
        <f>IF(S84="Prevenir",15,IF(S84="Detectar",10,0))</f>
        <v>15</v>
      </c>
      <c r="U84" s="266" t="s">
        <v>292</v>
      </c>
      <c r="V84" s="329">
        <f>IF(U84="Confiable",15,0)</f>
        <v>15</v>
      </c>
      <c r="W84" s="266" t="s">
        <v>294</v>
      </c>
      <c r="X84" s="329">
        <f>IF(W84="Se investigan y resuelven oportunamente",15,0)</f>
        <v>15</v>
      </c>
      <c r="Y84" s="266" t="s">
        <v>296</v>
      </c>
      <c r="Z84" s="329">
        <f t="shared" ref="Z84" si="127">IF(Y84="Completa",10,IF(Y84="incompleta",5,0))</f>
        <v>10</v>
      </c>
      <c r="AA84" s="330">
        <f t="shared" ref="AA84" si="128">N84+P84+R84+T84+V84+X84+Z84</f>
        <v>100</v>
      </c>
      <c r="AB84" s="331" t="str">
        <f t="shared" ref="AB84" si="129">IF(AA84&gt;=96,"Fuerte",IF(AA84&gt;=86,"Moderado",IF(AA84&gt;=0,"Débil","")))</f>
        <v>Fuerte</v>
      </c>
      <c r="AC84" s="260" t="s">
        <v>1199</v>
      </c>
      <c r="AD84" s="331" t="str">
        <f>IF(AC84="Siempre se ejecuta","Fuerte",IF(AC84="Algunas veces","Moderado",IF(AC84="no se ejecuta","Débil","")))</f>
        <v>Fuerte</v>
      </c>
      <c r="AE84" s="331" t="str">
        <f t="shared" ref="AE84" si="130">AB84&amp;AD84</f>
        <v>FuerteFuerte</v>
      </c>
      <c r="AF84" s="331" t="str">
        <f>IFERROR(VLOOKUP(AE84,PARAMETROS!$BH$2:$BJ$10,3,FALSE),"")</f>
        <v>Fuerte</v>
      </c>
      <c r="AG84" s="331">
        <f t="shared" ref="AG84" si="131">IF(AF84="fuerte",100,IF(AF84="Moderado",50,IF(AF84="débil",0,"")))</f>
        <v>100</v>
      </c>
      <c r="AH84" s="331" t="str">
        <f>IFERROR(VLOOKUP(AE84,PARAMETROS!$BH$2:$BJ$10,2,FALSE),"")</f>
        <v>No</v>
      </c>
      <c r="AI84" s="339">
        <f>IFERROR(AVERAGE(AG84:AG84),0)</f>
        <v>100</v>
      </c>
      <c r="AJ84" s="331" t="str">
        <f>IF(AI84&gt;=100,"Fuerte",IF(AI84&gt;=50,"Moderado",IF(AI84&gt;=0,"Débil","")))</f>
        <v>Fuerte</v>
      </c>
      <c r="AK84" s="260" t="s">
        <v>1200</v>
      </c>
      <c r="AL84" s="260" t="s">
        <v>556</v>
      </c>
      <c r="AM84" s="273" t="str">
        <f>+AJ84&amp;AK84&amp;AL84</f>
        <v>FuerteDirectamenteIndirectamente</v>
      </c>
      <c r="AN84" s="332">
        <f>IFERROR(VLOOKUP(AM84,PARAMETROS!$BD$1:$BG$9,2,FALSE),0)</f>
        <v>2</v>
      </c>
      <c r="AO84" s="333">
        <f>IF(E84&lt;&gt;"8. Corrupción",IFERROR(VLOOKUP(AM84,PARAMETROS!$BD$1:$BG$9,3,FALSE),0),0)</f>
        <v>1</v>
      </c>
      <c r="AP84" s="334">
        <f>IF(H84 ="",0,IF(H84-AN84&lt;=0,1,H84-AN84))</f>
        <v>1</v>
      </c>
      <c r="AQ84" s="335">
        <f t="shared" ref="AQ84" si="132">IF(E84&lt;&gt;"8. Corrupción",IF(I84="",0,IF(I84-AO84=0,1,I84-AO84)),I84)</f>
        <v>2</v>
      </c>
      <c r="AR84" s="336" t="str">
        <f t="shared" ref="AR84" si="133">IF(E84="8. Corrupción",IF(OR(AND(AP84=1,AQ84=5),AND(AP84=2,AQ84=5),AND(AP84=3,AQ84=4),(AP84+AQ84&gt;=8)),"Extrema",IF(OR(AND(AP84=1,AQ84=4),AND(AP84=2,AQ84=4),AND(AP84=4,AQ84=3),AND(AP84=3,AQ84=3)),"Alta",IF(OR(AND(AP84=1,AQ84=3),AND(AP84=2,AQ84=3)),"Moderada","No aplica para Corrupción"))),IF(AP84+AQ84=0,"",IF(OR(AND(AP84=3,AQ84=4),(AND(AP84=2,AQ84=5)),(AND(AP84=1,AQ84=5))),"Extrema",IF(OR(AND(AP84=3,AQ84=1),(AND(AP84=2,AQ84=2))),"Baja",IF(OR(AND(AP84=4,AQ84=1),AND(AP84=3,AQ84=2),AND(AP84=2,AQ84=3),AND(AP84=1,AQ84=3)),"Moderada",IF(AP84+AQ84&gt;=8,"Extrema",IF(AP84+AQ84&lt;4,"Baja",IF(AP84+AQ84&gt;=6,"Alta","Alta"))))))))</f>
        <v>Baja</v>
      </c>
      <c r="AS84" s="268" t="s">
        <v>199</v>
      </c>
      <c r="AT84" s="337" t="s">
        <v>1110</v>
      </c>
      <c r="AU84" s="269" t="s">
        <v>1111</v>
      </c>
      <c r="AV84" s="269" t="s">
        <v>1112</v>
      </c>
      <c r="AW84" s="269" t="s">
        <v>1113</v>
      </c>
      <c r="AX84" s="274">
        <v>43467</v>
      </c>
      <c r="AY84" s="338">
        <v>43830</v>
      </c>
      <c r="AZ84" s="491" t="s">
        <v>1558</v>
      </c>
      <c r="BA84" s="440">
        <v>1</v>
      </c>
      <c r="BB84" s="492" t="s">
        <v>1380</v>
      </c>
      <c r="BC84" s="484" t="s">
        <v>125</v>
      </c>
      <c r="BD84" s="486"/>
    </row>
    <row r="85" spans="1:56" ht="135" hidden="1" customHeight="1" thickBot="1">
      <c r="A85" s="823"/>
      <c r="B85" s="821" t="s">
        <v>26</v>
      </c>
      <c r="C85" s="823" t="s">
        <v>187</v>
      </c>
      <c r="D85" s="570" t="s">
        <v>1114</v>
      </c>
      <c r="E85" s="570" t="s">
        <v>74</v>
      </c>
      <c r="F85" s="119" t="s">
        <v>1115</v>
      </c>
      <c r="G85" s="821" t="s">
        <v>1116</v>
      </c>
      <c r="H85" s="827">
        <v>3</v>
      </c>
      <c r="I85" s="570">
        <v>3</v>
      </c>
      <c r="J85" s="830" t="str">
        <f>IF(E85="8. Corrupción",IF(OR(AND(H85=1,I85=5),AND(H85=2,I85=5),AND(H85=3,I85=4),(H85+I85&gt;=8)),"Extrema",IF(OR(AND(H85=1,I85=4),AND(H85=2,I85=4),AND(H85=4,I85=3),AND(H85=3,I85=3)),"Alta",IF(OR(AND(H85=1,I85=3),AND(H85=2,I85=3)),"Moderada","No aplica para Corrupción"))),IF(H85+I85=0,"",IF(OR(AND(H85=3,I85=4),(AND(H85=2,I85=5)),(AND(H85=1,I85=5))),"Extrema",IF(OR(AND(H85=3,I85=1),(AND(H85=2,I85=2))),"Baja",IF(OR(AND(H85=4,I85=1),AND(H85=3,I85=2),AND(H85=2,I85=3),AND(H85=1,I85=3)),"Moderada",IF(H85+I85&gt;=8,"Extrema",IF(H85+I85&lt;4,"Baja",IF(H85+I85&gt;=6,"Alta","Alta"))))))))</f>
        <v>Alta</v>
      </c>
      <c r="K85" s="316" t="s">
        <v>90</v>
      </c>
      <c r="L85" s="318" t="s">
        <v>1122</v>
      </c>
      <c r="M85" s="311" t="s">
        <v>506</v>
      </c>
      <c r="N85" s="121">
        <f t="shared" si="111"/>
        <v>15</v>
      </c>
      <c r="O85" s="266" t="s">
        <v>286</v>
      </c>
      <c r="P85" s="121">
        <f>IF(O85="Adecuado",15,0)</f>
        <v>15</v>
      </c>
      <c r="Q85" s="266" t="s">
        <v>288</v>
      </c>
      <c r="R85" s="121">
        <f>IF(Q85="Oportuna",15,0)</f>
        <v>15</v>
      </c>
      <c r="S85" s="266" t="s">
        <v>300</v>
      </c>
      <c r="T85" s="121">
        <f>IF(S85="Prevenir",15,IF(S85="Detectar",10,0))</f>
        <v>15</v>
      </c>
      <c r="U85" s="266" t="s">
        <v>292</v>
      </c>
      <c r="V85" s="121">
        <f>IF(U85="Confiable",15,0)</f>
        <v>15</v>
      </c>
      <c r="W85" s="266" t="s">
        <v>294</v>
      </c>
      <c r="X85" s="121">
        <f>IF(W85="Se investigan y resuelven oportunamente",15,0)</f>
        <v>15</v>
      </c>
      <c r="Y85" s="266" t="s">
        <v>296</v>
      </c>
      <c r="Z85" s="121">
        <f t="shared" ref="Z85:Z90" si="134">IF(Y85="Completa",10,IF(Y85="incompleta",5,0))</f>
        <v>10</v>
      </c>
      <c r="AA85" s="136">
        <f t="shared" ref="AA85:AA90" si="135">N85+P85+R85+T85+V85+X85+Z85</f>
        <v>100</v>
      </c>
      <c r="AB85" s="257" t="str">
        <f t="shared" ref="AB85:AB90" si="136">IF(AA85&gt;=96,"Fuerte",IF(AA85&gt;=86,"Moderado",IF(AA85&gt;=0,"Débil","")))</f>
        <v>Fuerte</v>
      </c>
      <c r="AC85" s="260" t="s">
        <v>1199</v>
      </c>
      <c r="AD85" s="257" t="str">
        <f>IF(AC85="Siempre se ejecuta","Fuerte",IF(AC85="Algunas veces","Moderado",IF(AC85="no se ejecuta","Débil","")))</f>
        <v>Fuerte</v>
      </c>
      <c r="AE85" s="257" t="str">
        <f t="shared" ref="AE85:AE90" si="137">AB85&amp;AD85</f>
        <v>FuerteFuerte</v>
      </c>
      <c r="AF85" s="257" t="str">
        <f>IFERROR(VLOOKUP(AE85,PARAMETROS!$BH$2:$BJ$10,3,FALSE),"")</f>
        <v>Fuerte</v>
      </c>
      <c r="AG85" s="257">
        <f t="shared" ref="AG85:AG90" si="138">IF(AF85="fuerte",100,IF(AF85="Moderado",50,IF(AF85="débil",0,"")))</f>
        <v>100</v>
      </c>
      <c r="AH85" s="257" t="str">
        <f>IFERROR(VLOOKUP(AE85,PARAMETROS!$BH$2:$BJ$10,2,FALSE),"")</f>
        <v>No</v>
      </c>
      <c r="AI85" s="833">
        <f>IFERROR(AVERAGE(AG85:AG90),0)</f>
        <v>100</v>
      </c>
      <c r="AJ85" s="836" t="str">
        <f>IF(AI85&gt;=100,"Fuerte",IF(AI85&gt;=50,"Moderado",IF(AI85&gt;=0,"Débil","")))</f>
        <v>Fuerte</v>
      </c>
      <c r="AK85" s="839" t="s">
        <v>1200</v>
      </c>
      <c r="AL85" s="839" t="s">
        <v>556</v>
      </c>
      <c r="AM85" s="581" t="str">
        <f>+AJ85&amp;AK85&amp;AL85</f>
        <v>FuerteDirectamenteIndirectamente</v>
      </c>
      <c r="AN85" s="841">
        <f>IFERROR(VLOOKUP(AM85,PARAMETROS!$BD$1:$BG$9,2,FALSE),0)</f>
        <v>2</v>
      </c>
      <c r="AO85" s="844">
        <f>IF(E85&lt;&gt;"8. Corrupción",IFERROR(VLOOKUP(AM85,PARAMETROS!$BD$1:$BG$9,3,FALSE),0),0)</f>
        <v>1</v>
      </c>
      <c r="AP85" s="848">
        <f>IF(H85 ="",0,IF(H85-AN85&lt;=0,1,H85-AN85))</f>
        <v>1</v>
      </c>
      <c r="AQ85" s="851">
        <f t="shared" ref="AQ85" si="139">IF(E85&lt;&gt;"8. Corrupción",IF(I85="",0,IF(I85-AO85=0,1,I85-AO85)),I85)</f>
        <v>2</v>
      </c>
      <c r="AR85" s="856" t="str">
        <f t="shared" ref="AR85" si="140">IF(E85="8. Corrupción",IF(OR(AND(AP85=1,AQ85=5),AND(AP85=2,AQ85=5),AND(AP85=3,AQ85=4),(AP85+AQ85&gt;=8)),"Extrema",IF(OR(AND(AP85=1,AQ85=4),AND(AP85=2,AQ85=4),AND(AP85=4,AQ85=3),AND(AP85=3,AQ85=3)),"Alta",IF(OR(AND(AP85=1,AQ85=3),AND(AP85=2,AQ85=3)),"Moderada","No aplica para Corrupción"))),IF(AP85+AQ85=0,"",IF(OR(AND(AP85=3,AQ85=4),(AND(AP85=2,AQ85=5)),(AND(AP85=1,AQ85=5))),"Extrema",IF(OR(AND(AP85=3,AQ85=1),(AND(AP85=2,AQ85=2))),"Baja",IF(OR(AND(AP85=4,AQ85=1),AND(AP85=3,AQ85=2),AND(AP85=2,AQ85=3),AND(AP85=1,AQ85=3)),"Moderada",IF(AP85+AQ85&gt;=8,"Extrema",IF(AP85+AQ85&lt;4,"Baja",IF(AP85+AQ85&gt;=6,"Alta","Alta"))))))))</f>
        <v>Baja</v>
      </c>
      <c r="AS85" s="823" t="s">
        <v>199</v>
      </c>
      <c r="AT85" s="119" t="s">
        <v>1122</v>
      </c>
      <c r="AU85" s="570" t="s">
        <v>1127</v>
      </c>
      <c r="AV85" s="570" t="s">
        <v>1128</v>
      </c>
      <c r="AW85" s="570" t="s">
        <v>1129</v>
      </c>
      <c r="AX85" s="578">
        <v>43466</v>
      </c>
      <c r="AY85" s="579">
        <v>43830</v>
      </c>
      <c r="AZ85" s="501" t="s">
        <v>1447</v>
      </c>
      <c r="BA85" s="440">
        <v>1</v>
      </c>
      <c r="BB85" s="492" t="s">
        <v>1448</v>
      </c>
      <c r="BC85" s="484" t="s">
        <v>125</v>
      </c>
      <c r="BD85" s="602"/>
    </row>
    <row r="86" spans="1:56" ht="96.75" hidden="1" customHeight="1" thickBot="1">
      <c r="A86" s="824"/>
      <c r="B86" s="580"/>
      <c r="C86" s="824"/>
      <c r="D86" s="571"/>
      <c r="E86" s="571"/>
      <c r="F86" s="105" t="s">
        <v>1117</v>
      </c>
      <c r="G86" s="580"/>
      <c r="H86" s="828"/>
      <c r="I86" s="571"/>
      <c r="J86" s="860"/>
      <c r="K86" s="317" t="s">
        <v>102</v>
      </c>
      <c r="L86" s="320" t="s">
        <v>1123</v>
      </c>
      <c r="M86" s="310" t="s">
        <v>506</v>
      </c>
      <c r="N86" s="121">
        <f t="shared" si="111"/>
        <v>15</v>
      </c>
      <c r="O86" s="266" t="s">
        <v>286</v>
      </c>
      <c r="P86" s="121">
        <f>IF(O86="Adecuado",15,0)</f>
        <v>15</v>
      </c>
      <c r="Q86" s="266" t="s">
        <v>288</v>
      </c>
      <c r="R86" s="121">
        <f>IF(Q86="Oportuna",15,0)</f>
        <v>15</v>
      </c>
      <c r="S86" s="266" t="s">
        <v>300</v>
      </c>
      <c r="T86" s="121">
        <f>IF(S86="Prevenir",15,IF(S86="Detectar",10,0))</f>
        <v>15</v>
      </c>
      <c r="U86" s="266" t="s">
        <v>292</v>
      </c>
      <c r="V86" s="121">
        <f>IF(U86="Confiable",15,0)</f>
        <v>15</v>
      </c>
      <c r="W86" s="266" t="s">
        <v>294</v>
      </c>
      <c r="X86" s="121">
        <f>IF(W86="Se investigan y resuelven oportunamente",15,0)</f>
        <v>15</v>
      </c>
      <c r="Y86" s="266" t="s">
        <v>296</v>
      </c>
      <c r="Z86" s="121">
        <f t="shared" si="134"/>
        <v>10</v>
      </c>
      <c r="AA86" s="136">
        <f t="shared" si="135"/>
        <v>100</v>
      </c>
      <c r="AB86" s="258" t="str">
        <f t="shared" si="136"/>
        <v>Fuerte</v>
      </c>
      <c r="AC86" s="260" t="s">
        <v>1199</v>
      </c>
      <c r="AD86" s="257" t="str">
        <f>IF(AC86="Siempre se ejecuta","Fuerte",IF(AC86="Algunas veces","Moderado",IF(AC86="no se ejecuta","Débil","")))</f>
        <v>Fuerte</v>
      </c>
      <c r="AE86" s="257" t="str">
        <f t="shared" si="137"/>
        <v>FuerteFuerte</v>
      </c>
      <c r="AF86" s="257" t="str">
        <f>IFERROR(VLOOKUP(AE86,PARAMETROS!$BH$2:$BJ$10,3,FALSE),"")</f>
        <v>Fuerte</v>
      </c>
      <c r="AG86" s="257">
        <f t="shared" si="138"/>
        <v>100</v>
      </c>
      <c r="AH86" s="257" t="str">
        <f>IFERROR(VLOOKUP(AE86,PARAMETROS!$BH$2:$BJ$10,2,FALSE),"")</f>
        <v>No</v>
      </c>
      <c r="AI86" s="861"/>
      <c r="AJ86" s="862"/>
      <c r="AK86" s="839"/>
      <c r="AL86" s="839"/>
      <c r="AM86" s="582"/>
      <c r="AN86" s="858"/>
      <c r="AO86" s="859"/>
      <c r="AP86" s="854"/>
      <c r="AQ86" s="855"/>
      <c r="AR86" s="857"/>
      <c r="AS86" s="824"/>
      <c r="AT86" s="105" t="s">
        <v>1123</v>
      </c>
      <c r="AU86" s="571"/>
      <c r="AV86" s="571"/>
      <c r="AW86" s="571"/>
      <c r="AX86" s="571"/>
      <c r="AY86" s="580"/>
      <c r="AZ86" s="501" t="s">
        <v>1449</v>
      </c>
      <c r="BA86" s="440">
        <v>1</v>
      </c>
      <c r="BB86" s="492" t="s">
        <v>1450</v>
      </c>
      <c r="BC86" s="484" t="s">
        <v>125</v>
      </c>
      <c r="BD86" s="803"/>
    </row>
    <row r="87" spans="1:56" ht="105.75" hidden="1" customHeight="1" thickBot="1">
      <c r="A87" s="824"/>
      <c r="B87" s="580"/>
      <c r="C87" s="824"/>
      <c r="D87" s="571"/>
      <c r="E87" s="571"/>
      <c r="F87" s="105" t="s">
        <v>1118</v>
      </c>
      <c r="G87" s="580"/>
      <c r="H87" s="828"/>
      <c r="I87" s="571"/>
      <c r="J87" s="860"/>
      <c r="K87" s="317" t="s">
        <v>94</v>
      </c>
      <c r="L87" s="320" t="s">
        <v>1124</v>
      </c>
      <c r="M87" s="310" t="s">
        <v>506</v>
      </c>
      <c r="N87" s="121">
        <f t="shared" si="111"/>
        <v>15</v>
      </c>
      <c r="O87" s="266" t="s">
        <v>286</v>
      </c>
      <c r="P87" s="121">
        <f>IF(O87="Adecuado",15,0)</f>
        <v>15</v>
      </c>
      <c r="Q87" s="266" t="s">
        <v>288</v>
      </c>
      <c r="R87" s="121">
        <f>IF(Q87="Oportuna",15,0)</f>
        <v>15</v>
      </c>
      <c r="S87" s="266" t="s">
        <v>300</v>
      </c>
      <c r="T87" s="121">
        <f>IF(S87="Prevenir",15,IF(S87="Detectar",10,0))</f>
        <v>15</v>
      </c>
      <c r="U87" s="266" t="s">
        <v>292</v>
      </c>
      <c r="V87" s="121">
        <f>IF(U87="Confiable",15,0)</f>
        <v>15</v>
      </c>
      <c r="W87" s="266" t="s">
        <v>294</v>
      </c>
      <c r="X87" s="121">
        <f>IF(W87="Se investigan y resuelven oportunamente",15,0)</f>
        <v>15</v>
      </c>
      <c r="Y87" s="266" t="s">
        <v>296</v>
      </c>
      <c r="Z87" s="121">
        <f t="shared" si="134"/>
        <v>10</v>
      </c>
      <c r="AA87" s="136">
        <f t="shared" si="135"/>
        <v>100</v>
      </c>
      <c r="AB87" s="258" t="str">
        <f t="shared" si="136"/>
        <v>Fuerte</v>
      </c>
      <c r="AC87" s="260" t="s">
        <v>1199</v>
      </c>
      <c r="AD87" s="257" t="str">
        <f>IF(AC87="Siempre se ejecuta","Fuerte",IF(AC87="Algunas veces","Moderado",IF(AC87="no se ejecuta","Débil","")))</f>
        <v>Fuerte</v>
      </c>
      <c r="AE87" s="257" t="str">
        <f t="shared" si="137"/>
        <v>FuerteFuerte</v>
      </c>
      <c r="AF87" s="257" t="str">
        <f>IFERROR(VLOOKUP(AE87,PARAMETROS!$BH$2:$BJ$10,3,FALSE),"")</f>
        <v>Fuerte</v>
      </c>
      <c r="AG87" s="257">
        <f t="shared" si="138"/>
        <v>100</v>
      </c>
      <c r="AH87" s="257" t="str">
        <f>IFERROR(VLOOKUP(AE87,PARAMETROS!$BH$2:$BJ$10,2,FALSE),"")</f>
        <v>No</v>
      </c>
      <c r="AI87" s="861"/>
      <c r="AJ87" s="862"/>
      <c r="AK87" s="839"/>
      <c r="AL87" s="839"/>
      <c r="AM87" s="582"/>
      <c r="AN87" s="858"/>
      <c r="AO87" s="859"/>
      <c r="AP87" s="854"/>
      <c r="AQ87" s="855"/>
      <c r="AR87" s="857"/>
      <c r="AS87" s="824"/>
      <c r="AT87" s="105" t="s">
        <v>1124</v>
      </c>
      <c r="AU87" s="571"/>
      <c r="AV87" s="571"/>
      <c r="AW87" s="571"/>
      <c r="AX87" s="571"/>
      <c r="AY87" s="580"/>
      <c r="AZ87" s="799" t="s">
        <v>1453</v>
      </c>
      <c r="BA87" s="440">
        <v>1</v>
      </c>
      <c r="BB87" s="541" t="s">
        <v>1454</v>
      </c>
      <c r="BC87" s="544" t="s">
        <v>125</v>
      </c>
      <c r="BD87" s="803"/>
    </row>
    <row r="88" spans="1:56" ht="99" hidden="1" customHeight="1" thickBot="1">
      <c r="A88" s="824"/>
      <c r="B88" s="580"/>
      <c r="C88" s="824"/>
      <c r="D88" s="571"/>
      <c r="E88" s="571"/>
      <c r="F88" s="105" t="s">
        <v>1119</v>
      </c>
      <c r="G88" s="580"/>
      <c r="H88" s="828"/>
      <c r="I88" s="571"/>
      <c r="J88" s="860"/>
      <c r="K88" s="317" t="s">
        <v>98</v>
      </c>
      <c r="L88" s="320" t="s">
        <v>1125</v>
      </c>
      <c r="M88" s="310" t="s">
        <v>506</v>
      </c>
      <c r="N88" s="121">
        <f t="shared" si="111"/>
        <v>15</v>
      </c>
      <c r="O88" s="266" t="s">
        <v>286</v>
      </c>
      <c r="P88" s="121">
        <f>IF(O88="Adecuado",15,0)</f>
        <v>15</v>
      </c>
      <c r="Q88" s="266" t="s">
        <v>288</v>
      </c>
      <c r="R88" s="121">
        <f>IF(Q88="Oportuna",15,0)</f>
        <v>15</v>
      </c>
      <c r="S88" s="266" t="s">
        <v>300</v>
      </c>
      <c r="T88" s="121">
        <f>IF(S88="Prevenir",15,IF(S88="Detectar",10,0))</f>
        <v>15</v>
      </c>
      <c r="U88" s="266" t="s">
        <v>292</v>
      </c>
      <c r="V88" s="121">
        <f>IF(U88="Confiable",15,0)</f>
        <v>15</v>
      </c>
      <c r="W88" s="266" t="s">
        <v>294</v>
      </c>
      <c r="X88" s="121">
        <f>IF(W88="Se investigan y resuelven oportunamente",15,0)</f>
        <v>15</v>
      </c>
      <c r="Y88" s="266" t="s">
        <v>296</v>
      </c>
      <c r="Z88" s="121">
        <f t="shared" si="134"/>
        <v>10</v>
      </c>
      <c r="AA88" s="136">
        <f t="shared" si="135"/>
        <v>100</v>
      </c>
      <c r="AB88" s="258" t="str">
        <f t="shared" si="136"/>
        <v>Fuerte</v>
      </c>
      <c r="AC88" s="260" t="s">
        <v>1199</v>
      </c>
      <c r="AD88" s="257" t="str">
        <f>IF(AC88="Siempre se ejecuta","Fuerte",IF(AC88="Algunas veces","Moderado",IF(AC88="no se ejecuta","Débil","")))</f>
        <v>Fuerte</v>
      </c>
      <c r="AE88" s="257" t="str">
        <f t="shared" si="137"/>
        <v>FuerteFuerte</v>
      </c>
      <c r="AF88" s="257" t="str">
        <f>IFERROR(VLOOKUP(AE88,PARAMETROS!$BH$2:$BJ$10,3,FALSE),"")</f>
        <v>Fuerte</v>
      </c>
      <c r="AG88" s="257">
        <f t="shared" si="138"/>
        <v>100</v>
      </c>
      <c r="AH88" s="257" t="str">
        <f>IFERROR(VLOOKUP(AE88,PARAMETROS!$BH$2:$BJ$10,2,FALSE),"")</f>
        <v>No</v>
      </c>
      <c r="AI88" s="861"/>
      <c r="AJ88" s="862"/>
      <c r="AK88" s="839"/>
      <c r="AL88" s="839"/>
      <c r="AM88" s="582"/>
      <c r="AN88" s="858"/>
      <c r="AO88" s="859"/>
      <c r="AP88" s="854"/>
      <c r="AQ88" s="855"/>
      <c r="AR88" s="857"/>
      <c r="AS88" s="824"/>
      <c r="AT88" s="105" t="s">
        <v>1125</v>
      </c>
      <c r="AU88" s="571"/>
      <c r="AV88" s="571"/>
      <c r="AW88" s="571"/>
      <c r="AX88" s="571"/>
      <c r="AY88" s="580"/>
      <c r="AZ88" s="847"/>
      <c r="BA88" s="440">
        <v>1</v>
      </c>
      <c r="BB88" s="542"/>
      <c r="BC88" s="545"/>
      <c r="BD88" s="803"/>
    </row>
    <row r="89" spans="1:56" ht="87.75" customHeight="1" thickBot="1">
      <c r="A89" s="824"/>
      <c r="B89" s="580"/>
      <c r="C89" s="824"/>
      <c r="D89" s="571"/>
      <c r="E89" s="571"/>
      <c r="F89" s="105" t="s">
        <v>1120</v>
      </c>
      <c r="G89" s="580"/>
      <c r="H89" s="828"/>
      <c r="I89" s="571"/>
      <c r="J89" s="831"/>
      <c r="K89" s="317" t="s">
        <v>98</v>
      </c>
      <c r="L89" s="320" t="s">
        <v>1125</v>
      </c>
      <c r="M89" s="312" t="s">
        <v>506</v>
      </c>
      <c r="N89" s="98">
        <f t="shared" si="111"/>
        <v>15</v>
      </c>
      <c r="O89" s="266" t="s">
        <v>286</v>
      </c>
      <c r="P89" s="98">
        <f t="shared" ref="P89:P90" si="141">IF(O89="Adecuado",15,0)</f>
        <v>15</v>
      </c>
      <c r="Q89" s="266" t="s">
        <v>288</v>
      </c>
      <c r="R89" s="98">
        <f t="shared" ref="R89:R90" si="142">IF(Q89="Oportuna",15,0)</f>
        <v>15</v>
      </c>
      <c r="S89" s="266" t="s">
        <v>300</v>
      </c>
      <c r="T89" s="98">
        <f t="shared" ref="T89:T90" si="143">IF(S89="Prevenir",15,IF(S89="Detectar",10,0))</f>
        <v>15</v>
      </c>
      <c r="U89" s="266" t="s">
        <v>292</v>
      </c>
      <c r="V89" s="98">
        <f t="shared" ref="V89:V90" si="144">IF(U89="Confiable",15,0)</f>
        <v>15</v>
      </c>
      <c r="W89" s="266" t="s">
        <v>294</v>
      </c>
      <c r="X89" s="98">
        <f t="shared" ref="X89:X90" si="145">IF(W89="Se investigan y resuelven oportunamente",15,0)</f>
        <v>15</v>
      </c>
      <c r="Y89" s="266" t="s">
        <v>296</v>
      </c>
      <c r="Z89" s="98">
        <f t="shared" si="134"/>
        <v>10</v>
      </c>
      <c r="AA89" s="137">
        <f t="shared" si="135"/>
        <v>100</v>
      </c>
      <c r="AB89" s="258" t="str">
        <f t="shared" si="136"/>
        <v>Fuerte</v>
      </c>
      <c r="AC89" s="260" t="s">
        <v>1199</v>
      </c>
      <c r="AD89" s="258" t="str">
        <f t="shared" ref="AD89:AD90" si="146">IF(AC89="Siempre se ejecuta","Fuerte",IF(AC89="Algunas veces","Moderado",IF(AC89="no se ejecuta","Débil","")))</f>
        <v>Fuerte</v>
      </c>
      <c r="AE89" s="258" t="str">
        <f t="shared" si="137"/>
        <v>FuerteFuerte</v>
      </c>
      <c r="AF89" s="258" t="str">
        <f>IFERROR(VLOOKUP(AE89,PARAMETROS!$BH$2:$BJ$10,3,FALSE),"")</f>
        <v>Fuerte</v>
      </c>
      <c r="AG89" s="258">
        <f t="shared" si="138"/>
        <v>100</v>
      </c>
      <c r="AH89" s="258" t="str">
        <f>IFERROR(VLOOKUP(AE89,PARAMETROS!$BH$2:$BJ$10,2,FALSE),"")</f>
        <v>No</v>
      </c>
      <c r="AI89" s="834"/>
      <c r="AJ89" s="837"/>
      <c r="AK89" s="839"/>
      <c r="AL89" s="839"/>
      <c r="AM89" s="839"/>
      <c r="AN89" s="842"/>
      <c r="AO89" s="845"/>
      <c r="AP89" s="849"/>
      <c r="AQ89" s="852"/>
      <c r="AR89" s="869"/>
      <c r="AS89" s="824"/>
      <c r="AT89" s="105" t="s">
        <v>1125</v>
      </c>
      <c r="AU89" s="571"/>
      <c r="AV89" s="571"/>
      <c r="AW89" s="571"/>
      <c r="AX89" s="571"/>
      <c r="AY89" s="580"/>
      <c r="AZ89" s="800"/>
      <c r="BA89" s="440"/>
      <c r="BB89" s="543"/>
      <c r="BC89" s="546"/>
      <c r="BD89" s="803"/>
    </row>
    <row r="90" spans="1:56" ht="184.5" hidden="1" customHeight="1" thickBot="1">
      <c r="A90" s="825"/>
      <c r="B90" s="822"/>
      <c r="C90" s="825"/>
      <c r="D90" s="826"/>
      <c r="E90" s="826"/>
      <c r="F90" s="106" t="s">
        <v>1121</v>
      </c>
      <c r="G90" s="822"/>
      <c r="H90" s="829"/>
      <c r="I90" s="826"/>
      <c r="J90" s="832"/>
      <c r="K90" s="319" t="s">
        <v>90</v>
      </c>
      <c r="L90" s="322" t="s">
        <v>1126</v>
      </c>
      <c r="M90" s="313" t="s">
        <v>506</v>
      </c>
      <c r="N90" s="122">
        <f t="shared" ref="N90" si="147">IF(M90="Asignado",15,0)</f>
        <v>15</v>
      </c>
      <c r="O90" s="266" t="s">
        <v>286</v>
      </c>
      <c r="P90" s="122">
        <f t="shared" si="141"/>
        <v>15</v>
      </c>
      <c r="Q90" s="266" t="s">
        <v>288</v>
      </c>
      <c r="R90" s="122">
        <f t="shared" si="142"/>
        <v>15</v>
      </c>
      <c r="S90" s="266" t="s">
        <v>300</v>
      </c>
      <c r="T90" s="122">
        <f t="shared" si="143"/>
        <v>15</v>
      </c>
      <c r="U90" s="266" t="s">
        <v>292</v>
      </c>
      <c r="V90" s="122">
        <f t="shared" si="144"/>
        <v>15</v>
      </c>
      <c r="W90" s="266" t="s">
        <v>294</v>
      </c>
      <c r="X90" s="122">
        <f t="shared" si="145"/>
        <v>15</v>
      </c>
      <c r="Y90" s="266" t="s">
        <v>296</v>
      </c>
      <c r="Z90" s="122">
        <f t="shared" si="134"/>
        <v>10</v>
      </c>
      <c r="AA90" s="138">
        <f t="shared" si="135"/>
        <v>100</v>
      </c>
      <c r="AB90" s="135" t="str">
        <f t="shared" si="136"/>
        <v>Fuerte</v>
      </c>
      <c r="AC90" s="260" t="s">
        <v>1199</v>
      </c>
      <c r="AD90" s="135" t="str">
        <f t="shared" si="146"/>
        <v>Fuerte</v>
      </c>
      <c r="AE90" s="135" t="str">
        <f t="shared" si="137"/>
        <v>FuerteFuerte</v>
      </c>
      <c r="AF90" s="135" t="str">
        <f>IFERROR(VLOOKUP(AE90,PARAMETROS!$BH$2:$BJ$10,3,FALSE),"")</f>
        <v>Fuerte</v>
      </c>
      <c r="AG90" s="135">
        <f t="shared" si="138"/>
        <v>100</v>
      </c>
      <c r="AH90" s="135" t="str">
        <f>IFERROR(VLOOKUP(AE90,PARAMETROS!$BH$2:$BJ$10,2,FALSE),"")</f>
        <v>No</v>
      </c>
      <c r="AI90" s="835"/>
      <c r="AJ90" s="838"/>
      <c r="AK90" s="839"/>
      <c r="AL90" s="839"/>
      <c r="AM90" s="840"/>
      <c r="AN90" s="843"/>
      <c r="AO90" s="846"/>
      <c r="AP90" s="850"/>
      <c r="AQ90" s="853"/>
      <c r="AR90" s="870"/>
      <c r="AS90" s="825"/>
      <c r="AT90" s="106" t="s">
        <v>1126</v>
      </c>
      <c r="AU90" s="826"/>
      <c r="AV90" s="826"/>
      <c r="AW90" s="826"/>
      <c r="AX90" s="826"/>
      <c r="AY90" s="822"/>
      <c r="AZ90" s="501" t="s">
        <v>1452</v>
      </c>
      <c r="BA90" s="440">
        <v>1</v>
      </c>
      <c r="BB90" s="492" t="s">
        <v>1455</v>
      </c>
      <c r="BC90" s="484" t="s">
        <v>125</v>
      </c>
      <c r="BD90" s="798"/>
    </row>
    <row r="91" spans="1:56" ht="162.75" hidden="1" customHeight="1" thickBot="1">
      <c r="A91" s="823" t="s">
        <v>68</v>
      </c>
      <c r="B91" s="821" t="s">
        <v>71</v>
      </c>
      <c r="C91" s="823" t="s">
        <v>187</v>
      </c>
      <c r="D91" s="570" t="s">
        <v>1351</v>
      </c>
      <c r="E91" s="570" t="s">
        <v>75</v>
      </c>
      <c r="F91" s="275" t="s">
        <v>1130</v>
      </c>
      <c r="G91" s="821" t="s">
        <v>1131</v>
      </c>
      <c r="H91" s="827">
        <v>3</v>
      </c>
      <c r="I91" s="570">
        <v>2</v>
      </c>
      <c r="J91" s="830" t="str">
        <f>IF(E91="8. Corrupción",IF(OR(AND(H91=1,I91=5),AND(H91=2,I91=5),AND(H91=3,I91=4),(H91+I91&gt;=8)),"Extrema",IF(OR(AND(H91=1,I91=4),AND(H91=2,I91=4),AND(H91=4,I91=3),AND(H91=3,I91=3)),"Alta",IF(OR(AND(H91=1,I91=3),AND(H91=2,I91=3)),"Moderada","No aplica para Corrupción"))),IF(H91+I91=0,"",IF(OR(AND(H91=3,I91=4),(AND(H91=2,I91=5)),(AND(H91=1,I91=5))),"Extrema",IF(OR(AND(H91=3,I91=1),(AND(H91=2,I91=2))),"Baja",IF(OR(AND(H91=4,I91=1),AND(H91=3,I91=2),AND(H91=2,I91=3),AND(H91=1,I91=3)),"Moderada",IF(H91+I91&gt;=8,"Extrema",IF(H91+I91&lt;4,"Baja",IF(H91+I91&gt;=6,"Alta","Alta"))))))))</f>
        <v>Moderada</v>
      </c>
      <c r="K91" s="316" t="s">
        <v>105</v>
      </c>
      <c r="L91" s="341" t="s">
        <v>1135</v>
      </c>
      <c r="M91" s="311" t="s">
        <v>506</v>
      </c>
      <c r="N91" s="121">
        <f>IF(M91="Asignado",15,0)</f>
        <v>15</v>
      </c>
      <c r="O91" s="266" t="s">
        <v>286</v>
      </c>
      <c r="P91" s="121">
        <f>IF(O91="Adecuado",15,0)</f>
        <v>15</v>
      </c>
      <c r="Q91" s="266" t="s">
        <v>288</v>
      </c>
      <c r="R91" s="121">
        <f>IF(Q91="Oportuna",15,0)</f>
        <v>15</v>
      </c>
      <c r="S91" s="266" t="s">
        <v>300</v>
      </c>
      <c r="T91" s="121">
        <f>IF(S91="Prevenir",15,IF(S91="Detectar",10,0))</f>
        <v>15</v>
      </c>
      <c r="U91" s="266" t="s">
        <v>292</v>
      </c>
      <c r="V91" s="121">
        <f>IF(U91="Confiable",15,0)</f>
        <v>15</v>
      </c>
      <c r="W91" s="266" t="s">
        <v>294</v>
      </c>
      <c r="X91" s="121">
        <f>IF(W91="Se investigan y resuelven oportunamente",15,0)</f>
        <v>15</v>
      </c>
      <c r="Y91" s="266" t="s">
        <v>296</v>
      </c>
      <c r="Z91" s="121">
        <f t="shared" ref="Z91:Z94" si="148">IF(Y91="Completa",10,IF(Y91="incompleta",5,0))</f>
        <v>10</v>
      </c>
      <c r="AA91" s="136">
        <f t="shared" ref="AA91:AA94" si="149">N91+P91+R91+T91+V91+X91+Z91</f>
        <v>100</v>
      </c>
      <c r="AB91" s="257" t="str">
        <f t="shared" ref="AB91:AB94" si="150">IF(AA91&gt;=96,"Fuerte",IF(AA91&gt;=86,"Moderado",IF(AA91&gt;=0,"Débil","")))</f>
        <v>Fuerte</v>
      </c>
      <c r="AC91" s="260" t="s">
        <v>1199</v>
      </c>
      <c r="AD91" s="257" t="str">
        <f>IF(AC91="Siempre se ejecuta","Fuerte",IF(AC91="Algunas veces","Moderado",IF(AC91="no se ejecuta","Débil","")))</f>
        <v>Fuerte</v>
      </c>
      <c r="AE91" s="257" t="str">
        <f t="shared" ref="AE91:AE94" si="151">AB91&amp;AD91</f>
        <v>FuerteFuerte</v>
      </c>
      <c r="AF91" s="257" t="str">
        <f>IFERROR(VLOOKUP(AE91,PARAMETROS!$BH$2:$BJ$10,3,FALSE),"")</f>
        <v>Fuerte</v>
      </c>
      <c r="AG91" s="257">
        <f t="shared" ref="AG91:AG94" si="152">IF(AF91="fuerte",100,IF(AF91="Moderado",50,IF(AF91="débil",0,"")))</f>
        <v>100</v>
      </c>
      <c r="AH91" s="257" t="str">
        <f>IFERROR(VLOOKUP(AE91,PARAMETROS!$BH$2:$BJ$10,2,FALSE),"")</f>
        <v>No</v>
      </c>
      <c r="AI91" s="833">
        <f>IFERROR(AVERAGE(AG91:AG94),0)</f>
        <v>100</v>
      </c>
      <c r="AJ91" s="836" t="str">
        <f>IF(AI91&gt;=100,"Fuerte",IF(AI91&gt;=50,"Moderado",IF(AI91&gt;=0,"Débil","")))</f>
        <v>Fuerte</v>
      </c>
      <c r="AK91" s="839" t="s">
        <v>1200</v>
      </c>
      <c r="AL91" s="839" t="s">
        <v>556</v>
      </c>
      <c r="AM91" s="581" t="str">
        <f>+AJ91&amp;AK91&amp;AL91</f>
        <v>FuerteDirectamenteIndirectamente</v>
      </c>
      <c r="AN91" s="841">
        <f>IFERROR(VLOOKUP(AM91,PARAMETROS!$BD$1:$BG$9,2,FALSE),0)</f>
        <v>2</v>
      </c>
      <c r="AO91" s="844">
        <f>IF(E91&lt;&gt;"8. Corrupción",IFERROR(VLOOKUP(AM91,PARAMETROS!$BD$1:$BG$9,3,FALSE),0),0)</f>
        <v>1</v>
      </c>
      <c r="AP91" s="848">
        <f>IF(H91 ="",0,IF(H91-AN91&lt;=0,1,H91-AN91))</f>
        <v>1</v>
      </c>
      <c r="AQ91" s="851">
        <f t="shared" ref="AQ91" si="153">IF(E91&lt;&gt;"8. Corrupción",IF(I91="",0,IF(I91-AO91=0,1,I91-AO91)),I91)</f>
        <v>1</v>
      </c>
      <c r="AR91" s="856" t="str">
        <f t="shared" ref="AR91" si="154">IF(E91="8. Corrupción",IF(OR(AND(AP91=1,AQ91=5),AND(AP91=2,AQ91=5),AND(AP91=3,AQ91=4),(AP91+AQ91&gt;=8)),"Extrema",IF(OR(AND(AP91=1,AQ91=4),AND(AP91=2,AQ91=4),AND(AP91=4,AQ91=3),AND(AP91=3,AQ91=3)),"Alta",IF(OR(AND(AP91=1,AQ91=3),AND(AP91=2,AQ91=3)),"Moderada","No aplica para Corrupción"))),IF(AP91+AQ91=0,"",IF(OR(AND(AP91=3,AQ91=4),(AND(AP91=2,AQ91=5)),(AND(AP91=1,AQ91=5))),"Extrema",IF(OR(AND(AP91=3,AQ91=1),(AND(AP91=2,AQ91=2))),"Baja",IF(OR(AND(AP91=4,AQ91=1),AND(AP91=3,AQ91=2),AND(AP91=2,AQ91=3),AND(AP91=1,AQ91=3)),"Moderada",IF(AP91+AQ91&gt;=8,"Extrema",IF(AP91+AQ91&lt;4,"Baja",IF(AP91+AQ91&gt;=6,"Alta","Alta"))))))))</f>
        <v>Baja</v>
      </c>
      <c r="AS91" s="823" t="s">
        <v>199</v>
      </c>
      <c r="AT91" s="882" t="s">
        <v>1374</v>
      </c>
      <c r="AU91" s="570" t="s">
        <v>1136</v>
      </c>
      <c r="AV91" s="570" t="s">
        <v>1112</v>
      </c>
      <c r="AW91" s="570" t="s">
        <v>1137</v>
      </c>
      <c r="AX91" s="578">
        <v>43467</v>
      </c>
      <c r="AY91" s="579">
        <v>43830</v>
      </c>
      <c r="AZ91" s="880" t="s">
        <v>1456</v>
      </c>
      <c r="BA91" s="440">
        <v>1</v>
      </c>
      <c r="BB91" s="541" t="s">
        <v>1457</v>
      </c>
      <c r="BC91" s="544" t="s">
        <v>125</v>
      </c>
      <c r="BD91" s="602"/>
    </row>
    <row r="92" spans="1:56" ht="147" hidden="1" customHeight="1" thickBot="1">
      <c r="A92" s="824"/>
      <c r="B92" s="580"/>
      <c r="C92" s="824"/>
      <c r="D92" s="571"/>
      <c r="E92" s="571"/>
      <c r="F92" s="265" t="s">
        <v>1132</v>
      </c>
      <c r="G92" s="580"/>
      <c r="H92" s="828"/>
      <c r="I92" s="571"/>
      <c r="J92" s="860"/>
      <c r="K92" s="317" t="s">
        <v>98</v>
      </c>
      <c r="L92" s="321" t="s">
        <v>1135</v>
      </c>
      <c r="M92" s="310" t="s">
        <v>506</v>
      </c>
      <c r="N92" s="121">
        <f>IF(M92="Asignado",15,0)</f>
        <v>15</v>
      </c>
      <c r="O92" s="266" t="s">
        <v>286</v>
      </c>
      <c r="P92" s="121">
        <f>IF(O92="Adecuado",15,0)</f>
        <v>15</v>
      </c>
      <c r="Q92" s="266" t="s">
        <v>288</v>
      </c>
      <c r="R92" s="121">
        <f>IF(Q92="Oportuna",15,0)</f>
        <v>15</v>
      </c>
      <c r="S92" s="266" t="s">
        <v>300</v>
      </c>
      <c r="T92" s="121">
        <f>IF(S92="Prevenir",15,IF(S92="Detectar",10,0))</f>
        <v>15</v>
      </c>
      <c r="U92" s="266" t="s">
        <v>292</v>
      </c>
      <c r="V92" s="121">
        <f>IF(U92="Confiable",15,0)</f>
        <v>15</v>
      </c>
      <c r="W92" s="266" t="s">
        <v>294</v>
      </c>
      <c r="X92" s="121">
        <f>IF(W92="Se investigan y resuelven oportunamente",15,0)</f>
        <v>15</v>
      </c>
      <c r="Y92" s="266" t="s">
        <v>296</v>
      </c>
      <c r="Z92" s="121">
        <f t="shared" si="148"/>
        <v>10</v>
      </c>
      <c r="AA92" s="136">
        <f t="shared" si="149"/>
        <v>100</v>
      </c>
      <c r="AB92" s="258" t="str">
        <f t="shared" si="150"/>
        <v>Fuerte</v>
      </c>
      <c r="AC92" s="260" t="s">
        <v>1199</v>
      </c>
      <c r="AD92" s="257" t="str">
        <f>IF(AC92="Siempre se ejecuta","Fuerte",IF(AC92="Algunas veces","Moderado",IF(AC92="no se ejecuta","Débil","")))</f>
        <v>Fuerte</v>
      </c>
      <c r="AE92" s="257" t="str">
        <f t="shared" si="151"/>
        <v>FuerteFuerte</v>
      </c>
      <c r="AF92" s="257" t="str">
        <f>IFERROR(VLOOKUP(AE92,PARAMETROS!$BH$2:$BJ$10,3,FALSE),"")</f>
        <v>Fuerte</v>
      </c>
      <c r="AG92" s="257">
        <f t="shared" si="152"/>
        <v>100</v>
      </c>
      <c r="AH92" s="257" t="str">
        <f>IFERROR(VLOOKUP(AE92,PARAMETROS!$BH$2:$BJ$10,2,FALSE),"")</f>
        <v>No</v>
      </c>
      <c r="AI92" s="861"/>
      <c r="AJ92" s="862"/>
      <c r="AK92" s="839"/>
      <c r="AL92" s="839"/>
      <c r="AM92" s="582"/>
      <c r="AN92" s="858"/>
      <c r="AO92" s="859"/>
      <c r="AP92" s="854"/>
      <c r="AQ92" s="855"/>
      <c r="AR92" s="857"/>
      <c r="AS92" s="824"/>
      <c r="AT92" s="883"/>
      <c r="AU92" s="571"/>
      <c r="AV92" s="571"/>
      <c r="AW92" s="571"/>
      <c r="AX92" s="571"/>
      <c r="AY92" s="580"/>
      <c r="AZ92" s="576"/>
      <c r="BA92" s="440">
        <v>1</v>
      </c>
      <c r="BB92" s="542"/>
      <c r="BC92" s="545"/>
      <c r="BD92" s="803"/>
    </row>
    <row r="93" spans="1:56" ht="132.75" customHeight="1">
      <c r="A93" s="824"/>
      <c r="B93" s="580"/>
      <c r="C93" s="824"/>
      <c r="D93" s="571"/>
      <c r="E93" s="571"/>
      <c r="F93" s="265" t="s">
        <v>1133</v>
      </c>
      <c r="G93" s="580"/>
      <c r="H93" s="828"/>
      <c r="I93" s="571"/>
      <c r="J93" s="831"/>
      <c r="K93" s="317" t="s">
        <v>105</v>
      </c>
      <c r="L93" s="321" t="s">
        <v>1135</v>
      </c>
      <c r="M93" s="312" t="s">
        <v>506</v>
      </c>
      <c r="N93" s="98">
        <f>IF(M93="Asignado",15,0)</f>
        <v>15</v>
      </c>
      <c r="O93" s="266" t="s">
        <v>286</v>
      </c>
      <c r="P93" s="98">
        <f t="shared" ref="P93:P94" si="155">IF(O93="Adecuado",15,0)</f>
        <v>15</v>
      </c>
      <c r="Q93" s="266" t="s">
        <v>288</v>
      </c>
      <c r="R93" s="98">
        <f t="shared" ref="R93:R94" si="156">IF(Q93="Oportuna",15,0)</f>
        <v>15</v>
      </c>
      <c r="S93" s="266" t="s">
        <v>300</v>
      </c>
      <c r="T93" s="98">
        <f t="shared" ref="T93:T94" si="157">IF(S93="Prevenir",15,IF(S93="Detectar",10,0))</f>
        <v>15</v>
      </c>
      <c r="U93" s="266" t="s">
        <v>292</v>
      </c>
      <c r="V93" s="98">
        <f t="shared" ref="V93:V94" si="158">IF(U93="Confiable",15,0)</f>
        <v>15</v>
      </c>
      <c r="W93" s="266" t="s">
        <v>294</v>
      </c>
      <c r="X93" s="98">
        <f t="shared" ref="X93:X94" si="159">IF(W93="Se investigan y resuelven oportunamente",15,0)</f>
        <v>15</v>
      </c>
      <c r="Y93" s="266" t="s">
        <v>296</v>
      </c>
      <c r="Z93" s="98">
        <f t="shared" si="148"/>
        <v>10</v>
      </c>
      <c r="AA93" s="137">
        <f t="shared" si="149"/>
        <v>100</v>
      </c>
      <c r="AB93" s="258" t="str">
        <f t="shared" si="150"/>
        <v>Fuerte</v>
      </c>
      <c r="AC93" s="260" t="s">
        <v>1199</v>
      </c>
      <c r="AD93" s="258" t="str">
        <f t="shared" ref="AD93:AD94" si="160">IF(AC93="Siempre se ejecuta","Fuerte",IF(AC93="Algunas veces","Moderado",IF(AC93="no se ejecuta","Débil","")))</f>
        <v>Fuerte</v>
      </c>
      <c r="AE93" s="258" t="str">
        <f t="shared" si="151"/>
        <v>FuerteFuerte</v>
      </c>
      <c r="AF93" s="258" t="str">
        <f>IFERROR(VLOOKUP(AE93,PARAMETROS!$BH$2:$BJ$10,3,FALSE),"")</f>
        <v>Fuerte</v>
      </c>
      <c r="AG93" s="258">
        <f t="shared" si="152"/>
        <v>100</v>
      </c>
      <c r="AH93" s="258" t="str">
        <f>IFERROR(VLOOKUP(AE93,PARAMETROS!$BH$2:$BJ$10,2,FALSE),"")</f>
        <v>No</v>
      </c>
      <c r="AI93" s="834"/>
      <c r="AJ93" s="837"/>
      <c r="AK93" s="839"/>
      <c r="AL93" s="839"/>
      <c r="AM93" s="839"/>
      <c r="AN93" s="842"/>
      <c r="AO93" s="845"/>
      <c r="AP93" s="849"/>
      <c r="AQ93" s="852"/>
      <c r="AR93" s="869"/>
      <c r="AS93" s="824"/>
      <c r="AT93" s="883"/>
      <c r="AU93" s="571"/>
      <c r="AV93" s="571"/>
      <c r="AW93" s="571"/>
      <c r="AX93" s="571"/>
      <c r="AY93" s="580"/>
      <c r="AZ93" s="576"/>
      <c r="BA93" s="539">
        <v>1</v>
      </c>
      <c r="BB93" s="542"/>
      <c r="BC93" s="545"/>
      <c r="BD93" s="803"/>
    </row>
    <row r="94" spans="1:56" ht="76.5" customHeight="1" thickBot="1">
      <c r="A94" s="825"/>
      <c r="B94" s="822"/>
      <c r="C94" s="825"/>
      <c r="D94" s="826"/>
      <c r="E94" s="826"/>
      <c r="F94" s="276" t="s">
        <v>1134</v>
      </c>
      <c r="G94" s="822"/>
      <c r="H94" s="829"/>
      <c r="I94" s="826"/>
      <c r="J94" s="832"/>
      <c r="K94" s="319" t="s">
        <v>90</v>
      </c>
      <c r="L94" s="342" t="s">
        <v>1362</v>
      </c>
      <c r="M94" s="313" t="s">
        <v>506</v>
      </c>
      <c r="N94" s="122">
        <f t="shared" ref="N94" si="161">IF(M94="Asignado",15,0)</f>
        <v>15</v>
      </c>
      <c r="O94" s="266" t="s">
        <v>286</v>
      </c>
      <c r="P94" s="122">
        <f t="shared" si="155"/>
        <v>15</v>
      </c>
      <c r="Q94" s="266" t="s">
        <v>288</v>
      </c>
      <c r="R94" s="122">
        <f t="shared" si="156"/>
        <v>15</v>
      </c>
      <c r="S94" s="266" t="s">
        <v>300</v>
      </c>
      <c r="T94" s="122">
        <f t="shared" si="157"/>
        <v>15</v>
      </c>
      <c r="U94" s="266" t="s">
        <v>292</v>
      </c>
      <c r="V94" s="122">
        <f t="shared" si="158"/>
        <v>15</v>
      </c>
      <c r="W94" s="266" t="s">
        <v>294</v>
      </c>
      <c r="X94" s="122">
        <f t="shared" si="159"/>
        <v>15</v>
      </c>
      <c r="Y94" s="266" t="s">
        <v>296</v>
      </c>
      <c r="Z94" s="122">
        <f t="shared" si="148"/>
        <v>10</v>
      </c>
      <c r="AA94" s="138">
        <f t="shared" si="149"/>
        <v>100</v>
      </c>
      <c r="AB94" s="135" t="str">
        <f t="shared" si="150"/>
        <v>Fuerte</v>
      </c>
      <c r="AC94" s="260" t="s">
        <v>1199</v>
      </c>
      <c r="AD94" s="135" t="str">
        <f t="shared" si="160"/>
        <v>Fuerte</v>
      </c>
      <c r="AE94" s="135" t="str">
        <f t="shared" si="151"/>
        <v>FuerteFuerte</v>
      </c>
      <c r="AF94" s="135" t="str">
        <f>IFERROR(VLOOKUP(AE94,PARAMETROS!$BH$2:$BJ$10,3,FALSE),"")</f>
        <v>Fuerte</v>
      </c>
      <c r="AG94" s="135">
        <f t="shared" si="152"/>
        <v>100</v>
      </c>
      <c r="AH94" s="135" t="str">
        <f>IFERROR(VLOOKUP(AE94,PARAMETROS!$BH$2:$BJ$10,2,FALSE),"")</f>
        <v>No</v>
      </c>
      <c r="AI94" s="835"/>
      <c r="AJ94" s="838"/>
      <c r="AK94" s="839"/>
      <c r="AL94" s="839"/>
      <c r="AM94" s="840"/>
      <c r="AN94" s="843"/>
      <c r="AO94" s="846"/>
      <c r="AP94" s="850"/>
      <c r="AQ94" s="853"/>
      <c r="AR94" s="870"/>
      <c r="AS94" s="825"/>
      <c r="AT94" s="884"/>
      <c r="AU94" s="826"/>
      <c r="AV94" s="826"/>
      <c r="AW94" s="826"/>
      <c r="AX94" s="826"/>
      <c r="AY94" s="822"/>
      <c r="AZ94" s="871"/>
      <c r="BA94" s="540"/>
      <c r="BB94" s="543"/>
      <c r="BC94" s="546"/>
      <c r="BD94" s="798"/>
    </row>
    <row r="95" spans="1:56" ht="176.25" hidden="1" customHeight="1" thickBot="1">
      <c r="A95" s="268"/>
      <c r="B95" s="343" t="s">
        <v>26</v>
      </c>
      <c r="C95" s="344" t="s">
        <v>187</v>
      </c>
      <c r="D95" s="345" t="s">
        <v>1138</v>
      </c>
      <c r="E95" s="345" t="s">
        <v>74</v>
      </c>
      <c r="F95" s="346" t="s">
        <v>1139</v>
      </c>
      <c r="G95" s="343" t="s">
        <v>1140</v>
      </c>
      <c r="H95" s="347">
        <v>3</v>
      </c>
      <c r="I95" s="345">
        <v>2</v>
      </c>
      <c r="J95" s="325" t="str">
        <f>IF(E95="8. Corrupción",IF(OR(AND(H95=1,I95=5),AND(H95=2,I95=5),AND(H95=3,I95=4),(H95+I95&gt;=8)),"Extrema",IF(OR(AND(H95=1,I95=4),AND(H95=2,I95=4),AND(H95=4,I95=3),AND(H95=3,I95=3)),"Alta",IF(OR(AND(H95=1,I95=3),AND(H95=2,I95=3)),"Moderada","No aplica para Corrupción"))),IF(H95+I95=0,"",IF(OR(AND(H95=3,I95=4),(AND(H95=2,I95=5)),(AND(H95=1,I95=5))),"Extrema",IF(OR(AND(H95=3,I95=1),(AND(H95=2,I95=2))),"Baja",IF(OR(AND(H95=4,I95=1),AND(H95=3,I95=2),AND(H95=2,I95=3),AND(H95=1,I95=3)),"Moderada",IF(H95+I95&gt;=8,"Extrema",IF(H95+I95&lt;4,"Baja",IF(H95+I95&gt;=6,"Alta","Alta"))))))))</f>
        <v>Moderada</v>
      </c>
      <c r="K95" s="348" t="s">
        <v>92</v>
      </c>
      <c r="L95" s="349" t="s">
        <v>1361</v>
      </c>
      <c r="M95" s="328" t="s">
        <v>506</v>
      </c>
      <c r="N95" s="329">
        <f t="shared" ref="N95:N100" si="162">IF(M95="Asignado",15,0)</f>
        <v>15</v>
      </c>
      <c r="O95" s="266" t="s">
        <v>286</v>
      </c>
      <c r="P95" s="329">
        <f>IF(O95="Adecuado",15,0)</f>
        <v>15</v>
      </c>
      <c r="Q95" s="266" t="s">
        <v>288</v>
      </c>
      <c r="R95" s="329">
        <f>IF(Q95="Oportuna",15,0)</f>
        <v>15</v>
      </c>
      <c r="S95" s="266" t="s">
        <v>300</v>
      </c>
      <c r="T95" s="329">
        <f>IF(S95="Prevenir",15,IF(S95="Detectar",10,0))</f>
        <v>15</v>
      </c>
      <c r="U95" s="266" t="s">
        <v>292</v>
      </c>
      <c r="V95" s="329">
        <f>IF(U95="Confiable",15,0)</f>
        <v>15</v>
      </c>
      <c r="W95" s="266" t="s">
        <v>294</v>
      </c>
      <c r="X95" s="329">
        <f>IF(W95="Se investigan y resuelven oportunamente",15,0)</f>
        <v>15</v>
      </c>
      <c r="Y95" s="266" t="s">
        <v>296</v>
      </c>
      <c r="Z95" s="329">
        <f t="shared" ref="Z95" si="163">IF(Y95="Completa",10,IF(Y95="incompleta",5,0))</f>
        <v>10</v>
      </c>
      <c r="AA95" s="330">
        <f t="shared" ref="AA95" si="164">N95+P95+R95+T95+V95+X95+Z95</f>
        <v>100</v>
      </c>
      <c r="AB95" s="331" t="str">
        <f t="shared" ref="AB95" si="165">IF(AA95&gt;=96,"Fuerte",IF(AA95&gt;=86,"Moderado",IF(AA95&gt;=0,"Débil","")))</f>
        <v>Fuerte</v>
      </c>
      <c r="AC95" s="260" t="s">
        <v>1199</v>
      </c>
      <c r="AD95" s="331" t="str">
        <f>IF(AC95="Siempre se ejecuta","Fuerte",IF(AC95="Algunas veces","Moderado",IF(AC95="no se ejecuta","Débil","")))</f>
        <v>Fuerte</v>
      </c>
      <c r="AE95" s="331" t="str">
        <f t="shared" ref="AE95" si="166">AB95&amp;AD95</f>
        <v>FuerteFuerte</v>
      </c>
      <c r="AF95" s="331" t="str">
        <f>IFERROR(VLOOKUP(AE95,PARAMETROS!$BH$2:$BJ$10,3,FALSE),"")</f>
        <v>Fuerte</v>
      </c>
      <c r="AG95" s="331">
        <f t="shared" ref="AG95" si="167">IF(AF95="fuerte",100,IF(AF95="Moderado",50,IF(AF95="débil",0,"")))</f>
        <v>100</v>
      </c>
      <c r="AH95" s="331" t="str">
        <f>IFERROR(VLOOKUP(AE95,PARAMETROS!$BH$2:$BJ$10,2,FALSE),"")</f>
        <v>No</v>
      </c>
      <c r="AI95" s="339">
        <f>IFERROR(AVERAGE(AG95:AG95),0)</f>
        <v>100</v>
      </c>
      <c r="AJ95" s="331" t="str">
        <f>IF(AI95&gt;=100,"Fuerte",IF(AI95&gt;=50,"Moderado",IF(AI95&gt;=0,"Débil","")))</f>
        <v>Fuerte</v>
      </c>
      <c r="AK95" s="260" t="s">
        <v>1200</v>
      </c>
      <c r="AL95" s="260" t="s">
        <v>556</v>
      </c>
      <c r="AM95" s="273" t="str">
        <f>+AJ95&amp;AK95&amp;AL95</f>
        <v>FuerteDirectamenteIndirectamente</v>
      </c>
      <c r="AN95" s="332">
        <f>IFERROR(VLOOKUP(AM95,PARAMETROS!$BD$1:$BG$9,2,FALSE),0)</f>
        <v>2</v>
      </c>
      <c r="AO95" s="333">
        <f>IF(E95&lt;&gt;"8. Corrupción",IFERROR(VLOOKUP(AM95,PARAMETROS!$BD$1:$BG$9,3,FALSE),0),0)</f>
        <v>1</v>
      </c>
      <c r="AP95" s="334">
        <f>IF(H95 ="",0,IF(H95-AN95&lt;=0,1,H95-AN95))</f>
        <v>1</v>
      </c>
      <c r="AQ95" s="335">
        <f t="shared" ref="AQ95" si="168">IF(E95&lt;&gt;"8. Corrupción",IF(I95="",0,IF(I95-AO95=0,1,I95-AO95)),I95)</f>
        <v>1</v>
      </c>
      <c r="AR95" s="336" t="str">
        <f t="shared" ref="AR95" si="169">IF(E95="8. Corrupción",IF(OR(AND(AP95=1,AQ95=5),AND(AP95=2,AQ95=5),AND(AP95=3,AQ95=4),(AP95+AQ95&gt;=8)),"Extrema",IF(OR(AND(AP95=1,AQ95=4),AND(AP95=2,AQ95=4),AND(AP95=4,AQ95=3),AND(AP95=3,AQ95=3)),"Alta",IF(OR(AND(AP95=1,AQ95=3),AND(AP95=2,AQ95=3)),"Moderada","No aplica para Corrupción"))),IF(AP95+AQ95=0,"",IF(OR(AND(AP95=3,AQ95=4),(AND(AP95=2,AQ95=5)),(AND(AP95=1,AQ95=5))),"Extrema",IF(OR(AND(AP95=3,AQ95=1),(AND(AP95=2,AQ95=2))),"Baja",IF(OR(AND(AP95=4,AQ95=1),AND(AP95=3,AQ95=2),AND(AP95=2,AQ95=3),AND(AP95=1,AQ95=3)),"Moderada",IF(AP95+AQ95&gt;=8,"Extrema",IF(AP95+AQ95&lt;4,"Baja",IF(AP95+AQ95&gt;=6,"Alta","Alta"))))))))</f>
        <v>Baja</v>
      </c>
      <c r="AS95" s="344" t="s">
        <v>199</v>
      </c>
      <c r="AT95" s="350" t="s">
        <v>1361</v>
      </c>
      <c r="AU95" s="345" t="s">
        <v>1141</v>
      </c>
      <c r="AV95" s="345" t="s">
        <v>1142</v>
      </c>
      <c r="AW95" s="345" t="s">
        <v>1143</v>
      </c>
      <c r="AX95" s="351">
        <v>43586</v>
      </c>
      <c r="AY95" s="352">
        <v>43586</v>
      </c>
      <c r="AZ95" s="491" t="s">
        <v>1381</v>
      </c>
      <c r="BA95" s="440">
        <v>1</v>
      </c>
      <c r="BB95" s="492" t="s">
        <v>1382</v>
      </c>
      <c r="BC95" s="484" t="s">
        <v>125</v>
      </c>
      <c r="BD95" s="423"/>
    </row>
    <row r="96" spans="1:56" ht="173.25" hidden="1" customHeight="1" thickBot="1">
      <c r="A96" s="268"/>
      <c r="B96" s="324" t="s">
        <v>26</v>
      </c>
      <c r="C96" s="268" t="s">
        <v>187</v>
      </c>
      <c r="D96" s="269" t="s">
        <v>1144</v>
      </c>
      <c r="E96" s="269" t="s">
        <v>72</v>
      </c>
      <c r="F96" s="270" t="s">
        <v>1145</v>
      </c>
      <c r="G96" s="324" t="s">
        <v>1146</v>
      </c>
      <c r="H96" s="271">
        <v>3</v>
      </c>
      <c r="I96" s="269">
        <v>2</v>
      </c>
      <c r="J96" s="325" t="str">
        <f>IF(E96="8. Corrupción",IF(OR(AND(H96=1,I96=5),AND(H96=2,I96=5),AND(H96=3,I96=4),(H96+I96&gt;=8)),"Extrema",IF(OR(AND(H96=1,I96=4),AND(H96=2,I96=4),AND(H96=4,I96=3),AND(H96=3,I96=3)),"Alta",IF(OR(AND(H96=1,I96=3),AND(H96=2,I96=3)),"Moderada","No aplica para Corrupción"))),IF(H96+I96=0,"",IF(OR(AND(H96=3,I96=4),(AND(H96=2,I96=5)),(AND(H96=1,I96=5))),"Extrema",IF(OR(AND(H96=3,I96=1),(AND(H96=2,I96=2))),"Baja",IF(OR(AND(H96=4,I96=1),AND(H96=3,I96=2),AND(H96=2,I96=3),AND(H96=1,I96=3)),"Moderada",IF(H96+I96&gt;=8,"Extrema",IF(H96+I96&lt;4,"Baja",IF(H96+I96&gt;=6,"Alta","Alta"))))))))</f>
        <v>Moderada</v>
      </c>
      <c r="K96" s="326" t="s">
        <v>105</v>
      </c>
      <c r="L96" s="327" t="s">
        <v>1147</v>
      </c>
      <c r="M96" s="328" t="s">
        <v>506</v>
      </c>
      <c r="N96" s="329">
        <f t="shared" si="162"/>
        <v>15</v>
      </c>
      <c r="O96" s="272" t="s">
        <v>286</v>
      </c>
      <c r="P96" s="329">
        <f>IF(O96="Adecuado",15,0)</f>
        <v>15</v>
      </c>
      <c r="Q96" s="272" t="s">
        <v>288</v>
      </c>
      <c r="R96" s="329">
        <f>IF(Q96="Oportuna",15,0)</f>
        <v>15</v>
      </c>
      <c r="S96" s="272" t="s">
        <v>300</v>
      </c>
      <c r="T96" s="329">
        <f>IF(S96="Prevenir",15,IF(S96="Detectar",10,0))</f>
        <v>15</v>
      </c>
      <c r="U96" s="272" t="s">
        <v>292</v>
      </c>
      <c r="V96" s="329">
        <f>IF(U96="Confiable",15,0)</f>
        <v>15</v>
      </c>
      <c r="W96" s="272" t="s">
        <v>294</v>
      </c>
      <c r="X96" s="329">
        <f>IF(W96="Se investigan y resuelven oportunamente",15,0)</f>
        <v>15</v>
      </c>
      <c r="Y96" s="272" t="s">
        <v>296</v>
      </c>
      <c r="Z96" s="329">
        <f t="shared" ref="Z96" si="170">IF(Y96="Completa",10,IF(Y96="incompleta",5,0))</f>
        <v>10</v>
      </c>
      <c r="AA96" s="330">
        <f t="shared" ref="AA96" si="171">N96+P96+R96+T96+V96+X96+Z96</f>
        <v>100</v>
      </c>
      <c r="AB96" s="331" t="str">
        <f t="shared" ref="AB96" si="172">IF(AA96&gt;=96,"Fuerte",IF(AA96&gt;=86,"Moderado",IF(AA96&gt;=0,"Débil","")))</f>
        <v>Fuerte</v>
      </c>
      <c r="AC96" s="273" t="s">
        <v>1199</v>
      </c>
      <c r="AD96" s="331" t="str">
        <f>IF(AC96="Siempre se ejecuta","Fuerte",IF(AC96="Algunas veces","Moderado",IF(AC96="no se ejecuta","Débil","")))</f>
        <v>Fuerte</v>
      </c>
      <c r="AE96" s="331" t="str">
        <f t="shared" ref="AE96" si="173">AB96&amp;AD96</f>
        <v>FuerteFuerte</v>
      </c>
      <c r="AF96" s="331" t="str">
        <f>IFERROR(VLOOKUP(AE96,PARAMETROS!$BH$2:$BJ$10,3,FALSE),"")</f>
        <v>Fuerte</v>
      </c>
      <c r="AG96" s="331">
        <f t="shared" ref="AG96" si="174">IF(AF96="fuerte",100,IF(AF96="Moderado",50,IF(AF96="débil",0,"")))</f>
        <v>100</v>
      </c>
      <c r="AH96" s="331" t="str">
        <f>IFERROR(VLOOKUP(AE96,PARAMETROS!$BH$2:$BJ$10,2,FALSE),"")</f>
        <v>No</v>
      </c>
      <c r="AI96" s="339">
        <f>IFERROR(AVERAGE(AG96:AG96),0)</f>
        <v>100</v>
      </c>
      <c r="AJ96" s="331" t="str">
        <f>IF(AI96&gt;=100,"Fuerte",IF(AI96&gt;=50,"Moderado",IF(AI96&gt;=0,"Débil","")))</f>
        <v>Fuerte</v>
      </c>
      <c r="AK96" s="273" t="s">
        <v>1200</v>
      </c>
      <c r="AL96" s="273" t="s">
        <v>556</v>
      </c>
      <c r="AM96" s="273" t="str">
        <f>+AJ96&amp;AK96&amp;AL96</f>
        <v>FuerteDirectamenteIndirectamente</v>
      </c>
      <c r="AN96" s="332">
        <f>IFERROR(VLOOKUP(AM96,PARAMETROS!$BD$1:$BG$9,2,FALSE),0)</f>
        <v>2</v>
      </c>
      <c r="AO96" s="333">
        <f>IF(E96&lt;&gt;"8. Corrupción",IFERROR(VLOOKUP(AM96,PARAMETROS!$BD$1:$BG$9,3,FALSE),0),0)</f>
        <v>1</v>
      </c>
      <c r="AP96" s="334">
        <f>IF(H96 ="",0,IF(H96-AN96&lt;=0,1,H96-AN96))</f>
        <v>1</v>
      </c>
      <c r="AQ96" s="335">
        <f t="shared" ref="AQ96" si="175">IF(E96&lt;&gt;"8. Corrupción",IF(I96="",0,IF(I96-AO96=0,1,I96-AO96)),I96)</f>
        <v>1</v>
      </c>
      <c r="AR96" s="336" t="str">
        <f t="shared" ref="AR96" si="176">IF(E96="8. Corrupción",IF(OR(AND(AP96=1,AQ96=5),AND(AP96=2,AQ96=5),AND(AP96=3,AQ96=4),(AP96+AQ96&gt;=8)),"Extrema",IF(OR(AND(AP96=1,AQ96=4),AND(AP96=2,AQ96=4),AND(AP96=4,AQ96=3),AND(AP96=3,AQ96=3)),"Alta",IF(OR(AND(AP96=1,AQ96=3),AND(AP96=2,AQ96=3)),"Moderada","No aplica para Corrupción"))),IF(AP96+AQ96=0,"",IF(OR(AND(AP96=3,AQ96=4),(AND(AP96=2,AQ96=5)),(AND(AP96=1,AQ96=5))),"Extrema",IF(OR(AND(AP96=3,AQ96=1),(AND(AP96=2,AQ96=2))),"Baja",IF(OR(AND(AP96=4,AQ96=1),AND(AP96=3,AQ96=2),AND(AP96=2,AQ96=3),AND(AP96=1,AQ96=3)),"Moderada",IF(AP96+AQ96&gt;=8,"Extrema",IF(AP96+AQ96&lt;4,"Baja",IF(AP96+AQ96&gt;=6,"Alta","Alta"))))))))</f>
        <v>Baja</v>
      </c>
      <c r="AS96" s="268" t="s">
        <v>199</v>
      </c>
      <c r="AT96" s="337" t="s">
        <v>1148</v>
      </c>
      <c r="AU96" s="269" t="s">
        <v>1149</v>
      </c>
      <c r="AV96" s="269" t="s">
        <v>1150</v>
      </c>
      <c r="AW96" s="269" t="s">
        <v>1460</v>
      </c>
      <c r="AX96" s="274">
        <v>43467</v>
      </c>
      <c r="AY96" s="338">
        <v>43830</v>
      </c>
      <c r="AZ96" s="494" t="s">
        <v>1461</v>
      </c>
      <c r="BA96" s="440">
        <v>1</v>
      </c>
      <c r="BB96" s="502" t="s">
        <v>1462</v>
      </c>
      <c r="BC96" s="403" t="s">
        <v>125</v>
      </c>
      <c r="BD96" s="487"/>
    </row>
    <row r="97" spans="1:61" ht="64.5" hidden="1" customHeight="1" thickBot="1">
      <c r="A97" s="823"/>
      <c r="B97" s="821" t="s">
        <v>26</v>
      </c>
      <c r="C97" s="823" t="s">
        <v>187</v>
      </c>
      <c r="D97" s="570" t="s">
        <v>1151</v>
      </c>
      <c r="E97" s="570" t="s">
        <v>79</v>
      </c>
      <c r="F97" s="119" t="s">
        <v>1152</v>
      </c>
      <c r="G97" s="821" t="s">
        <v>1153</v>
      </c>
      <c r="H97" s="827">
        <v>1</v>
      </c>
      <c r="I97" s="570">
        <v>3</v>
      </c>
      <c r="J97" s="830" t="str">
        <f>IF(E97="8. Corrupción",IF(OR(AND(H97=1,I97=5),AND(H97=2,I97=5),AND(H97=3,I97=4),(H97+I97&gt;=8)),"Extrema",IF(OR(AND(H97=1,I97=4),AND(H97=2,I97=4),AND(H97=4,I97=3),AND(H97=3,I97=3)),"Alta",IF(OR(AND(H97=1,I97=3),AND(H97=2,I97=3)),"Moderada","No aplica para Corrupción"))),IF(H97+I97=0,"",IF(OR(AND(H97=3,I97=4),(AND(H97=2,I97=5)),(AND(H97=1,I97=5))),"Extrema",IF(OR(AND(H97=3,I97=1),(AND(H97=2,I97=2))),"Baja",IF(OR(AND(H97=4,I97=1),AND(H97=3,I97=2),AND(H97=2,I97=3),AND(H97=1,I97=3)),"Moderada",IF(H97+I97&gt;=8,"Extrema",IF(H97+I97&lt;4,"Baja",IF(H97+I97&gt;=6,"Alta","Alta"))))))))</f>
        <v>Moderada</v>
      </c>
      <c r="K97" s="823" t="s">
        <v>105</v>
      </c>
      <c r="L97" s="906" t="s">
        <v>1155</v>
      </c>
      <c r="M97" s="311" t="s">
        <v>506</v>
      </c>
      <c r="N97" s="121">
        <f t="shared" si="162"/>
        <v>15</v>
      </c>
      <c r="O97" s="120" t="s">
        <v>286</v>
      </c>
      <c r="P97" s="121">
        <f>IF(O97="Adecuado",15,0)</f>
        <v>15</v>
      </c>
      <c r="Q97" s="120" t="s">
        <v>288</v>
      </c>
      <c r="R97" s="121">
        <f>IF(Q97="Oportuna",15,0)</f>
        <v>15</v>
      </c>
      <c r="S97" s="120" t="s">
        <v>300</v>
      </c>
      <c r="T97" s="121">
        <f>IF(S97="Prevenir",15,IF(S97="Detectar",10,0))</f>
        <v>15</v>
      </c>
      <c r="U97" s="120" t="s">
        <v>292</v>
      </c>
      <c r="V97" s="121">
        <f>IF(U97="Confiable",15,0)</f>
        <v>15</v>
      </c>
      <c r="W97" s="120" t="s">
        <v>294</v>
      </c>
      <c r="X97" s="121">
        <f>IF(W97="Se investigan y resuelven oportunamente",15,0)</f>
        <v>15</v>
      </c>
      <c r="Y97" s="120" t="s">
        <v>296</v>
      </c>
      <c r="Z97" s="121">
        <f t="shared" ref="Z97:Z98" si="177">IF(Y97="Completa",10,IF(Y97="incompleta",5,0))</f>
        <v>10</v>
      </c>
      <c r="AA97" s="136">
        <f t="shared" ref="AA97:AA98" si="178">N97+P97+R97+T97+V97+X97+Z97</f>
        <v>100</v>
      </c>
      <c r="AB97" s="257" t="str">
        <f t="shared" ref="AB97:AB98" si="179">IF(AA97&gt;=96,"Fuerte",IF(AA97&gt;=86,"Moderado",IF(AA97&gt;=0,"Débil","")))</f>
        <v>Fuerte</v>
      </c>
      <c r="AC97" s="259" t="s">
        <v>1199</v>
      </c>
      <c r="AD97" s="257" t="str">
        <f>IF(AC97="Siempre se ejecuta","Fuerte",IF(AC97="Algunas veces","Moderado",IF(AC97="no se ejecuta","Débil","")))</f>
        <v>Fuerte</v>
      </c>
      <c r="AE97" s="257" t="str">
        <f t="shared" ref="AE97:AE98" si="180">AB97&amp;AD97</f>
        <v>FuerteFuerte</v>
      </c>
      <c r="AF97" s="257" t="str">
        <f>IFERROR(VLOOKUP(AE97,PARAMETROS!$BH$2:$BJ$10,3,FALSE),"")</f>
        <v>Fuerte</v>
      </c>
      <c r="AG97" s="257">
        <f t="shared" ref="AG97:AG98" si="181">IF(AF97="fuerte",100,IF(AF97="Moderado",50,IF(AF97="débil",0,"")))</f>
        <v>100</v>
      </c>
      <c r="AH97" s="257" t="str">
        <f>IFERROR(VLOOKUP(AE97,PARAMETROS!$BH$2:$BJ$10,2,FALSE),"")</f>
        <v>No</v>
      </c>
      <c r="AI97" s="833">
        <f>IFERROR(AVERAGE(AG97:AG98),0)</f>
        <v>100</v>
      </c>
      <c r="AJ97" s="836" t="str">
        <f>IF(AI97&gt;=100,"Fuerte",IF(AI97&gt;=50,"Moderado",IF(AI97&gt;=0,"Débil","")))</f>
        <v>Fuerte</v>
      </c>
      <c r="AK97" s="581" t="s">
        <v>1200</v>
      </c>
      <c r="AL97" s="581" t="s">
        <v>556</v>
      </c>
      <c r="AM97" s="581" t="str">
        <f>+AJ97&amp;AK97&amp;AL97</f>
        <v>FuerteDirectamenteIndirectamente</v>
      </c>
      <c r="AN97" s="841">
        <f>IFERROR(VLOOKUP(AM97,PARAMETROS!$BD$1:$BG$9,2,FALSE),0)</f>
        <v>2</v>
      </c>
      <c r="AO97" s="844">
        <f>IF(E97&lt;&gt;"8. Corrupción",IFERROR(VLOOKUP(AM97,PARAMETROS!$BD$1:$BG$9,3,FALSE),0),0)</f>
        <v>0</v>
      </c>
      <c r="AP97" s="848">
        <f>IF(H97 ="",0,IF(H97-AN97&lt;=0,1,H97-AN97))</f>
        <v>1</v>
      </c>
      <c r="AQ97" s="851">
        <f t="shared" ref="AQ97" si="182">IF(E97&lt;&gt;"8. Corrupción",IF(I97="",0,IF(I97-AO97=0,1,I97-AO97)),I97)</f>
        <v>3</v>
      </c>
      <c r="AR97" s="856" t="str">
        <f t="shared" ref="AR97" si="183">IF(E97="8. Corrupción",IF(OR(AND(AP97=1,AQ97=5),AND(AP97=2,AQ97=5),AND(AP97=3,AQ97=4),(AP97+AQ97&gt;=8)),"Extrema",IF(OR(AND(AP97=1,AQ97=4),AND(AP97=2,AQ97=4),AND(AP97=4,AQ97=3),AND(AP97=3,AQ97=3)),"Alta",IF(OR(AND(AP97=1,AQ97=3),AND(AP97=2,AQ97=3)),"Moderada","No aplica para Corrupción"))),IF(AP97+AQ97=0,"",IF(OR(AND(AP97=3,AQ97=4),(AND(AP97=2,AQ97=5)),(AND(AP97=1,AQ97=5))),"Extrema",IF(OR(AND(AP97=3,AQ97=1),(AND(AP97=2,AQ97=2))),"Baja",IF(OR(AND(AP97=4,AQ97=1),AND(AP97=3,AQ97=2),AND(AP97=2,AQ97=3),AND(AP97=1,AQ97=3)),"Moderada",IF(AP97+AQ97&gt;=8,"Extrema",IF(AP97+AQ97&lt;4,"Baja",IF(AP97+AQ97&gt;=6,"Alta","Alta"))))))))</f>
        <v>Moderada</v>
      </c>
      <c r="AS97" s="889" t="s">
        <v>203</v>
      </c>
      <c r="AT97" s="570" t="str">
        <f>+L97</f>
        <v>Revisión de documentos precontractuales de cada uno de los proceso de contratación adelantados por la Subdirección de Contratación.</v>
      </c>
      <c r="AU97" s="570" t="s">
        <v>1156</v>
      </c>
      <c r="AV97" s="570" t="s">
        <v>1142</v>
      </c>
      <c r="AW97" s="570" t="s">
        <v>1157</v>
      </c>
      <c r="AX97" s="578">
        <v>43586</v>
      </c>
      <c r="AY97" s="579">
        <v>43830</v>
      </c>
      <c r="AZ97" s="880" t="s">
        <v>1458</v>
      </c>
      <c r="BA97" s="440">
        <v>1</v>
      </c>
      <c r="BB97" s="541" t="s">
        <v>1459</v>
      </c>
      <c r="BC97" s="544" t="s">
        <v>125</v>
      </c>
      <c r="BD97" s="881"/>
    </row>
    <row r="98" spans="1:61" ht="199.5" hidden="1" customHeight="1" thickBot="1">
      <c r="A98" s="825"/>
      <c r="B98" s="822"/>
      <c r="C98" s="825"/>
      <c r="D98" s="826"/>
      <c r="E98" s="826"/>
      <c r="F98" s="106" t="s">
        <v>1154</v>
      </c>
      <c r="G98" s="822"/>
      <c r="H98" s="829"/>
      <c r="I98" s="826"/>
      <c r="J98" s="832"/>
      <c r="K98" s="825"/>
      <c r="L98" s="907"/>
      <c r="M98" s="313" t="s">
        <v>506</v>
      </c>
      <c r="N98" s="122">
        <f t="shared" si="162"/>
        <v>15</v>
      </c>
      <c r="O98" s="267" t="s">
        <v>286</v>
      </c>
      <c r="P98" s="122">
        <f t="shared" ref="P98" si="184">IF(O98="Adecuado",15,0)</f>
        <v>15</v>
      </c>
      <c r="Q98" s="267" t="s">
        <v>288</v>
      </c>
      <c r="R98" s="122">
        <f t="shared" ref="R98" si="185">IF(Q98="Oportuna",15,0)</f>
        <v>15</v>
      </c>
      <c r="S98" s="267" t="s">
        <v>300</v>
      </c>
      <c r="T98" s="122">
        <f t="shared" ref="T98" si="186">IF(S98="Prevenir",15,IF(S98="Detectar",10,0))</f>
        <v>15</v>
      </c>
      <c r="U98" s="267" t="s">
        <v>292</v>
      </c>
      <c r="V98" s="122">
        <f t="shared" ref="V98" si="187">IF(U98="Confiable",15,0)</f>
        <v>15</v>
      </c>
      <c r="W98" s="267" t="s">
        <v>294</v>
      </c>
      <c r="X98" s="122">
        <f t="shared" ref="X98" si="188">IF(W98="Se investigan y resuelven oportunamente",15,0)</f>
        <v>15</v>
      </c>
      <c r="Y98" s="267" t="s">
        <v>296</v>
      </c>
      <c r="Z98" s="122">
        <f t="shared" si="177"/>
        <v>10</v>
      </c>
      <c r="AA98" s="138">
        <f t="shared" si="178"/>
        <v>100</v>
      </c>
      <c r="AB98" s="135" t="str">
        <f t="shared" si="179"/>
        <v>Fuerte</v>
      </c>
      <c r="AC98" s="261" t="s">
        <v>1199</v>
      </c>
      <c r="AD98" s="135" t="str">
        <f t="shared" ref="AD98" si="189">IF(AC98="Siempre se ejecuta","Fuerte",IF(AC98="Algunas veces","Moderado",IF(AC98="no se ejecuta","Débil","")))</f>
        <v>Fuerte</v>
      </c>
      <c r="AE98" s="135" t="str">
        <f t="shared" si="180"/>
        <v>FuerteFuerte</v>
      </c>
      <c r="AF98" s="135" t="str">
        <f>IFERROR(VLOOKUP(AE98,PARAMETROS!$BH$2:$BJ$10,3,FALSE),"")</f>
        <v>Fuerte</v>
      </c>
      <c r="AG98" s="135">
        <f t="shared" si="181"/>
        <v>100</v>
      </c>
      <c r="AH98" s="135" t="str">
        <f>IFERROR(VLOOKUP(AE98,PARAMETROS!$BH$2:$BJ$10,2,FALSE),"")</f>
        <v>No</v>
      </c>
      <c r="AI98" s="835"/>
      <c r="AJ98" s="838"/>
      <c r="AK98" s="840"/>
      <c r="AL98" s="840"/>
      <c r="AM98" s="840"/>
      <c r="AN98" s="843"/>
      <c r="AO98" s="846"/>
      <c r="AP98" s="850"/>
      <c r="AQ98" s="853"/>
      <c r="AR98" s="870"/>
      <c r="AS98" s="890"/>
      <c r="AT98" s="826"/>
      <c r="AU98" s="826"/>
      <c r="AV98" s="826"/>
      <c r="AW98" s="826"/>
      <c r="AX98" s="887"/>
      <c r="AY98" s="888"/>
      <c r="AZ98" s="871"/>
      <c r="BA98" s="440">
        <v>1</v>
      </c>
      <c r="BB98" s="543"/>
      <c r="BC98" s="546"/>
      <c r="BD98" s="798"/>
    </row>
    <row r="99" spans="1:61" ht="91.5" hidden="1" customHeight="1" thickBot="1">
      <c r="A99" s="893" t="s">
        <v>729</v>
      </c>
      <c r="B99" s="821" t="s">
        <v>26</v>
      </c>
      <c r="C99" s="823" t="s">
        <v>190</v>
      </c>
      <c r="D99" s="570" t="s">
        <v>1158</v>
      </c>
      <c r="E99" s="570" t="s">
        <v>74</v>
      </c>
      <c r="F99" s="119" t="s">
        <v>1159</v>
      </c>
      <c r="G99" s="821" t="s">
        <v>1160</v>
      </c>
      <c r="H99" s="827">
        <v>1</v>
      </c>
      <c r="I99" s="570">
        <v>4</v>
      </c>
      <c r="J99" s="830" t="str">
        <f>IF(E99="8. Corrupción",IF(OR(AND(H99=1,I99=5),AND(H99=2,I99=5),AND(H99=3,I99=4),(H99+I99&gt;=8)),"Extrema",IF(OR(AND(H99=1,I99=4),AND(H99=2,I99=4),AND(H99=4,I99=3),AND(H99=3,I99=3)),"Alta",IF(OR(AND(H99=1,I99=3),AND(H99=2,I99=3)),"Moderada","No aplica para Corrupción"))),IF(H99+I99=0,"",IF(OR(AND(H99=3,I99=4),(AND(H99=2,I99=5)),(AND(H99=1,I99=5))),"Extrema",IF(OR(AND(H99=3,I99=1),(AND(H99=2,I99=2))),"Baja",IF(OR(AND(H99=4,I99=1),AND(H99=3,I99=2),AND(H99=2,I99=3),AND(H99=1,I99=3)),"Moderada",IF(H99+I99&gt;=8,"Extrema",IF(H99+I99&lt;4,"Baja",IF(H99+I99&gt;=6,"Alta","Alta"))))))))</f>
        <v>Alta</v>
      </c>
      <c r="K99" s="316" t="s">
        <v>100</v>
      </c>
      <c r="L99" s="318" t="s">
        <v>1163</v>
      </c>
      <c r="M99" s="311" t="s">
        <v>506</v>
      </c>
      <c r="N99" s="121">
        <f t="shared" si="162"/>
        <v>15</v>
      </c>
      <c r="O99" s="266" t="s">
        <v>286</v>
      </c>
      <c r="P99" s="121">
        <f>IF(O99="Adecuado",15,0)</f>
        <v>15</v>
      </c>
      <c r="Q99" s="266" t="s">
        <v>288</v>
      </c>
      <c r="R99" s="121">
        <f>IF(Q99="Oportuna",15,0)</f>
        <v>15</v>
      </c>
      <c r="S99" s="266" t="s">
        <v>300</v>
      </c>
      <c r="T99" s="121">
        <f>IF(S99="Prevenir",15,IF(S99="Detectar",10,0))</f>
        <v>15</v>
      </c>
      <c r="U99" s="266" t="s">
        <v>292</v>
      </c>
      <c r="V99" s="121">
        <f>IF(U99="Confiable",15,0)</f>
        <v>15</v>
      </c>
      <c r="W99" s="266" t="s">
        <v>294</v>
      </c>
      <c r="X99" s="121">
        <f>IF(W99="Se investigan y resuelven oportunamente",15,0)</f>
        <v>15</v>
      </c>
      <c r="Y99" s="266" t="s">
        <v>296</v>
      </c>
      <c r="Z99" s="121">
        <f t="shared" ref="Z99:Z101" si="190">IF(Y99="Completa",10,IF(Y99="incompleta",5,0))</f>
        <v>10</v>
      </c>
      <c r="AA99" s="136">
        <f t="shared" ref="AA99:AA101" si="191">N99+P99+R99+T99+V99+X99+Z99</f>
        <v>100</v>
      </c>
      <c r="AB99" s="257" t="str">
        <f t="shared" ref="AB99:AB101" si="192">IF(AA99&gt;=96,"Fuerte",IF(AA99&gt;=86,"Moderado",IF(AA99&gt;=0,"Débil","")))</f>
        <v>Fuerte</v>
      </c>
      <c r="AC99" s="260" t="s">
        <v>1199</v>
      </c>
      <c r="AD99" s="257" t="str">
        <f>IF(AC99="Siempre se ejecuta","Fuerte",IF(AC99="Algunas veces","Moderado",IF(AC99="no se ejecuta","Débil","")))</f>
        <v>Fuerte</v>
      </c>
      <c r="AE99" s="257" t="str">
        <f t="shared" ref="AE99:AE101" si="193">AB99&amp;AD99</f>
        <v>FuerteFuerte</v>
      </c>
      <c r="AF99" s="257" t="str">
        <f>IFERROR(VLOOKUP(AE99,PARAMETROS!$BH$2:$BJ$10,3,FALSE),"")</f>
        <v>Fuerte</v>
      </c>
      <c r="AG99" s="257">
        <f t="shared" ref="AG99:AG101" si="194">IF(AF99="fuerte",100,IF(AF99="Moderado",50,IF(AF99="débil",0,"")))</f>
        <v>100</v>
      </c>
      <c r="AH99" s="257" t="str">
        <f>IFERROR(VLOOKUP(AE99,PARAMETROS!$BH$2:$BJ$10,2,FALSE),"")</f>
        <v>No</v>
      </c>
      <c r="AI99" s="833">
        <f>IFERROR(AVERAGE(AG99:AG101),0)</f>
        <v>100</v>
      </c>
      <c r="AJ99" s="836" t="str">
        <f>IF(AI99&gt;=100,"Fuerte",IF(AI99&gt;=50,"Moderado",IF(AI99&gt;=0,"Débil","")))</f>
        <v>Fuerte</v>
      </c>
      <c r="AK99" s="839" t="s">
        <v>1200</v>
      </c>
      <c r="AL99" s="839" t="s">
        <v>1200</v>
      </c>
      <c r="AM99" s="581" t="str">
        <f>+AJ99&amp;AK99&amp;AL99</f>
        <v>FuerteDirectamenteDirectamente</v>
      </c>
      <c r="AN99" s="841">
        <f>IFERROR(VLOOKUP(AM99,PARAMETROS!$BD$1:$BG$9,2,FALSE),0)</f>
        <v>2</v>
      </c>
      <c r="AO99" s="844">
        <f>IF(E99&lt;&gt;"8. Corrupción",IFERROR(VLOOKUP(AM99,PARAMETROS!$BD$1:$BG$9,3,FALSE),0),0)</f>
        <v>2</v>
      </c>
      <c r="AP99" s="848">
        <f>IF(H99 ="",0,IF(H99-AN99&lt;=0,1,H99-AN99))</f>
        <v>1</v>
      </c>
      <c r="AQ99" s="851">
        <f t="shared" ref="AQ99" si="195">IF(E99&lt;&gt;"8. Corrupción",IF(I99="",0,IF(I99-AO99=0,1,I99-AO99)),I99)</f>
        <v>2</v>
      </c>
      <c r="AR99" s="856" t="str">
        <f t="shared" ref="AR99" si="196">IF(E99="8. Corrupción",IF(OR(AND(AP99=1,AQ99=5),AND(AP99=2,AQ99=5),AND(AP99=3,AQ99=4),(AP99+AQ99&gt;=8)),"Extrema",IF(OR(AND(AP99=1,AQ99=4),AND(AP99=2,AQ99=4),AND(AP99=4,AQ99=3),AND(AP99=3,AQ99=3)),"Alta",IF(OR(AND(AP99=1,AQ99=3),AND(AP99=2,AQ99=3)),"Moderada","No aplica para Corrupción"))),IF(AP99+AQ99=0,"",IF(OR(AND(AP99=3,AQ99=4),(AND(AP99=2,AQ99=5)),(AND(AP99=1,AQ99=5))),"Extrema",IF(OR(AND(AP99=3,AQ99=1),(AND(AP99=2,AQ99=2))),"Baja",IF(OR(AND(AP99=4,AQ99=1),AND(AP99=3,AQ99=2),AND(AP99=2,AQ99=3),AND(AP99=1,AQ99=3)),"Moderada",IF(AP99+AQ99&gt;=8,"Extrema",IF(AP99+AQ99&lt;4,"Baja",IF(AP99+AQ99&gt;=6,"Alta","Alta"))))))))</f>
        <v>Baja</v>
      </c>
      <c r="AS99" s="896" t="s">
        <v>199</v>
      </c>
      <c r="AT99" s="275" t="str">
        <f>L99</f>
        <v>Inspeccionar sistema de control de incendios, control de humedad y temperatura en el archivo central.</v>
      </c>
      <c r="AU99" s="570" t="s">
        <v>1164</v>
      </c>
      <c r="AV99" s="570" t="s">
        <v>1165</v>
      </c>
      <c r="AW99" s="570" t="s">
        <v>1166</v>
      </c>
      <c r="AX99" s="578">
        <v>43466</v>
      </c>
      <c r="AY99" s="579">
        <v>43830</v>
      </c>
      <c r="AZ99" s="891" t="s">
        <v>1463</v>
      </c>
      <c r="BA99" s="440" t="s">
        <v>1578</v>
      </c>
      <c r="BB99" s="801" t="s">
        <v>1464</v>
      </c>
      <c r="BC99" s="565" t="s">
        <v>125</v>
      </c>
      <c r="BD99" s="617"/>
    </row>
    <row r="100" spans="1:61" ht="90" customHeight="1" thickBot="1">
      <c r="A100" s="894"/>
      <c r="B100" s="580"/>
      <c r="C100" s="824"/>
      <c r="D100" s="571"/>
      <c r="E100" s="571"/>
      <c r="F100" s="264" t="s">
        <v>1161</v>
      </c>
      <c r="G100" s="580"/>
      <c r="H100" s="828"/>
      <c r="I100" s="571"/>
      <c r="J100" s="831"/>
      <c r="K100" s="317" t="s">
        <v>98</v>
      </c>
      <c r="L100" s="320" t="s">
        <v>1360</v>
      </c>
      <c r="M100" s="312" t="s">
        <v>506</v>
      </c>
      <c r="N100" s="98">
        <f t="shared" si="162"/>
        <v>15</v>
      </c>
      <c r="O100" s="266" t="s">
        <v>286</v>
      </c>
      <c r="P100" s="98">
        <f t="shared" ref="P100:P101" si="197">IF(O100="Adecuado",15,0)</f>
        <v>15</v>
      </c>
      <c r="Q100" s="266" t="s">
        <v>288</v>
      </c>
      <c r="R100" s="98">
        <f t="shared" ref="R100:R101" si="198">IF(Q100="Oportuna",15,0)</f>
        <v>15</v>
      </c>
      <c r="S100" s="266" t="s">
        <v>300</v>
      </c>
      <c r="T100" s="98">
        <f t="shared" ref="T100:T101" si="199">IF(S100="Prevenir",15,IF(S100="Detectar",10,0))</f>
        <v>15</v>
      </c>
      <c r="U100" s="266" t="s">
        <v>292</v>
      </c>
      <c r="V100" s="98">
        <f t="shared" ref="V100:V101" si="200">IF(U100="Confiable",15,0)</f>
        <v>15</v>
      </c>
      <c r="W100" s="266" t="s">
        <v>294</v>
      </c>
      <c r="X100" s="98">
        <f t="shared" ref="X100:X101" si="201">IF(W100="Se investigan y resuelven oportunamente",15,0)</f>
        <v>15</v>
      </c>
      <c r="Y100" s="266" t="s">
        <v>296</v>
      </c>
      <c r="Z100" s="98">
        <f t="shared" si="190"/>
        <v>10</v>
      </c>
      <c r="AA100" s="137">
        <f t="shared" si="191"/>
        <v>100</v>
      </c>
      <c r="AB100" s="258" t="str">
        <f t="shared" si="192"/>
        <v>Fuerte</v>
      </c>
      <c r="AC100" s="260" t="s">
        <v>1199</v>
      </c>
      <c r="AD100" s="258" t="str">
        <f t="shared" ref="AD100:AD101" si="202">IF(AC100="Siempre se ejecuta","Fuerte",IF(AC100="Algunas veces","Moderado",IF(AC100="no se ejecuta","Débil","")))</f>
        <v>Fuerte</v>
      </c>
      <c r="AE100" s="258" t="str">
        <f t="shared" si="193"/>
        <v>FuerteFuerte</v>
      </c>
      <c r="AF100" s="258" t="str">
        <f>IFERROR(VLOOKUP(AE100,PARAMETROS!$BH$2:$BJ$10,3,FALSE),"")</f>
        <v>Fuerte</v>
      </c>
      <c r="AG100" s="258">
        <f t="shared" si="194"/>
        <v>100</v>
      </c>
      <c r="AH100" s="258" t="str">
        <f>IFERROR(VLOOKUP(AE100,PARAMETROS!$BH$2:$BJ$10,2,FALSE),"")</f>
        <v>No</v>
      </c>
      <c r="AI100" s="834"/>
      <c r="AJ100" s="837"/>
      <c r="AK100" s="839"/>
      <c r="AL100" s="839"/>
      <c r="AM100" s="839"/>
      <c r="AN100" s="842"/>
      <c r="AO100" s="845"/>
      <c r="AP100" s="849"/>
      <c r="AQ100" s="852"/>
      <c r="AR100" s="869"/>
      <c r="AS100" s="897"/>
      <c r="AT100" s="265" t="str">
        <f>L100</f>
        <v>Aplicación de formatos (Tarjeta Afuera).</v>
      </c>
      <c r="AU100" s="571"/>
      <c r="AV100" s="571"/>
      <c r="AW100" s="571"/>
      <c r="AX100" s="885"/>
      <c r="AY100" s="886"/>
      <c r="AZ100" s="847"/>
      <c r="BA100" s="440">
        <v>1</v>
      </c>
      <c r="BB100" s="876"/>
      <c r="BC100" s="545"/>
      <c r="BD100" s="892"/>
    </row>
    <row r="101" spans="1:61" ht="297.75" hidden="1" customHeight="1" thickBot="1">
      <c r="A101" s="895"/>
      <c r="B101" s="822"/>
      <c r="C101" s="825"/>
      <c r="D101" s="826"/>
      <c r="E101" s="826"/>
      <c r="F101" s="353" t="s">
        <v>1162</v>
      </c>
      <c r="G101" s="822"/>
      <c r="H101" s="829"/>
      <c r="I101" s="826"/>
      <c r="J101" s="832"/>
      <c r="K101" s="319" t="s">
        <v>105</v>
      </c>
      <c r="L101" s="322" t="s">
        <v>1359</v>
      </c>
      <c r="M101" s="313" t="s">
        <v>506</v>
      </c>
      <c r="N101" s="122">
        <f t="shared" ref="N101" si="203">IF(M101="Asignado",15,0)</f>
        <v>15</v>
      </c>
      <c r="O101" s="266" t="s">
        <v>286</v>
      </c>
      <c r="P101" s="122">
        <f t="shared" si="197"/>
        <v>15</v>
      </c>
      <c r="Q101" s="266" t="s">
        <v>288</v>
      </c>
      <c r="R101" s="122">
        <f t="shared" si="198"/>
        <v>15</v>
      </c>
      <c r="S101" s="266" t="s">
        <v>300</v>
      </c>
      <c r="T101" s="122">
        <f t="shared" si="199"/>
        <v>15</v>
      </c>
      <c r="U101" s="266" t="s">
        <v>292</v>
      </c>
      <c r="V101" s="122">
        <f t="shared" si="200"/>
        <v>15</v>
      </c>
      <c r="W101" s="266" t="s">
        <v>294</v>
      </c>
      <c r="X101" s="122">
        <f t="shared" si="201"/>
        <v>15</v>
      </c>
      <c r="Y101" s="266" t="s">
        <v>296</v>
      </c>
      <c r="Z101" s="122">
        <f t="shared" si="190"/>
        <v>10</v>
      </c>
      <c r="AA101" s="138">
        <f t="shared" si="191"/>
        <v>100</v>
      </c>
      <c r="AB101" s="135" t="str">
        <f t="shared" si="192"/>
        <v>Fuerte</v>
      </c>
      <c r="AC101" s="260" t="s">
        <v>1199</v>
      </c>
      <c r="AD101" s="135" t="str">
        <f t="shared" si="202"/>
        <v>Fuerte</v>
      </c>
      <c r="AE101" s="135" t="str">
        <f t="shared" si="193"/>
        <v>FuerteFuerte</v>
      </c>
      <c r="AF101" s="135" t="str">
        <f>IFERROR(VLOOKUP(AE101,PARAMETROS!$BH$2:$BJ$10,3,FALSE),"")</f>
        <v>Fuerte</v>
      </c>
      <c r="AG101" s="135">
        <f t="shared" si="194"/>
        <v>100</v>
      </c>
      <c r="AH101" s="135" t="str">
        <f>IFERROR(VLOOKUP(AE101,PARAMETROS!$BH$2:$BJ$10,2,FALSE),"")</f>
        <v>No</v>
      </c>
      <c r="AI101" s="835"/>
      <c r="AJ101" s="838"/>
      <c r="AK101" s="839"/>
      <c r="AL101" s="839"/>
      <c r="AM101" s="840"/>
      <c r="AN101" s="843"/>
      <c r="AO101" s="846"/>
      <c r="AP101" s="850"/>
      <c r="AQ101" s="853"/>
      <c r="AR101" s="870"/>
      <c r="AS101" s="898"/>
      <c r="AT101" s="276" t="str">
        <f>L101</f>
        <v>Aplicación del Procedimiento para la consulta o Prestamo de Documentos, usos de formatos y Reglamento de Acceso.</v>
      </c>
      <c r="AU101" s="826"/>
      <c r="AV101" s="826"/>
      <c r="AW101" s="826"/>
      <c r="AX101" s="826"/>
      <c r="AY101" s="822"/>
      <c r="AZ101" s="800"/>
      <c r="BA101" s="440">
        <v>1</v>
      </c>
      <c r="BB101" s="802"/>
      <c r="BC101" s="545"/>
      <c r="BD101" s="892"/>
    </row>
    <row r="102" spans="1:61" ht="99.75" hidden="1" customHeight="1" thickBot="1">
      <c r="A102" s="823"/>
      <c r="B102" s="821" t="s">
        <v>26</v>
      </c>
      <c r="C102" s="823" t="s">
        <v>186</v>
      </c>
      <c r="D102" s="570" t="s">
        <v>1167</v>
      </c>
      <c r="E102" s="570" t="s">
        <v>74</v>
      </c>
      <c r="F102" s="119" t="s">
        <v>1168</v>
      </c>
      <c r="G102" s="821" t="s">
        <v>1358</v>
      </c>
      <c r="H102" s="827">
        <v>2</v>
      </c>
      <c r="I102" s="570">
        <v>4</v>
      </c>
      <c r="J102" s="830" t="str">
        <f>IF(E102="8. Corrupción",IF(OR(AND(H102=1,I102=5),AND(H102=2,I102=5),AND(H102=3,I102=4),(H102+I102&gt;=8)),"Extrema",IF(OR(AND(H102=1,I102=4),AND(H102=2,I102=4),AND(H102=4,I102=3),AND(H102=3,I102=3)),"Alta",IF(OR(AND(H102=1,I102=3),AND(H102=2,I102=3)),"Moderada","No aplica para Corrupción"))),IF(H102+I102=0,"",IF(OR(AND(H102=3,I102=4),(AND(H102=2,I102=5)),(AND(H102=1,I102=5))),"Extrema",IF(OR(AND(H102=3,I102=1),(AND(H102=2,I102=2))),"Baja",IF(OR(AND(H102=4,I102=1),AND(H102=3,I102=2),AND(H102=2,I102=3),AND(H102=1,I102=3)),"Moderada",IF(H102+I102&gt;=8,"Extrema",IF(H102+I102&lt;4,"Baja",IF(H102+I102&gt;=6,"Alta","Alta"))))))))</f>
        <v>Alta</v>
      </c>
      <c r="K102" s="316" t="s">
        <v>98</v>
      </c>
      <c r="L102" s="365" t="s">
        <v>1170</v>
      </c>
      <c r="M102" s="311" t="s">
        <v>506</v>
      </c>
      <c r="N102" s="121">
        <f>IF(M102="Asignado",15,0)</f>
        <v>15</v>
      </c>
      <c r="O102" s="266" t="s">
        <v>286</v>
      </c>
      <c r="P102" s="121">
        <f>IF(O102="Adecuado",15,0)</f>
        <v>15</v>
      </c>
      <c r="Q102" s="266" t="s">
        <v>289</v>
      </c>
      <c r="R102" s="121">
        <f>IF(Q102="Oportuna",15,0)</f>
        <v>0</v>
      </c>
      <c r="S102" s="266" t="s">
        <v>300</v>
      </c>
      <c r="T102" s="121">
        <f>IF(S102="Prevenir",15,IF(S102="Detectar",10,0))</f>
        <v>15</v>
      </c>
      <c r="U102" s="266" t="s">
        <v>292</v>
      </c>
      <c r="V102" s="121">
        <f>IF(U102="Confiable",15,0)</f>
        <v>15</v>
      </c>
      <c r="W102" s="266" t="s">
        <v>294</v>
      </c>
      <c r="X102" s="121">
        <f>IF(W102="Se investigan y resuelven oportunamente",15,0)</f>
        <v>15</v>
      </c>
      <c r="Y102" s="266" t="s">
        <v>296</v>
      </c>
      <c r="Z102" s="121">
        <f t="shared" ref="Z102:Z103" si="204">IF(Y102="Completa",10,IF(Y102="incompleta",5,0))</f>
        <v>10</v>
      </c>
      <c r="AA102" s="136">
        <f t="shared" ref="AA102:AA103" si="205">N102+P102+R102+T102+V102+X102+Z102</f>
        <v>85</v>
      </c>
      <c r="AB102" s="257" t="str">
        <f t="shared" ref="AB102:AB103" si="206">IF(AA102&gt;=96,"Fuerte",IF(AA102&gt;=86,"Moderado",IF(AA102&gt;=0,"Débil","")))</f>
        <v>Débil</v>
      </c>
      <c r="AC102" s="260" t="s">
        <v>1229</v>
      </c>
      <c r="AD102" s="257" t="str">
        <f>IF(AC102="Siempre se ejecuta","Fuerte",IF(AC102="Algunas veces","Moderado",IF(AC102="no se ejecuta","Débil","")))</f>
        <v>Moderado</v>
      </c>
      <c r="AE102" s="257" t="str">
        <f t="shared" ref="AE102:AE103" si="207">AB102&amp;AD102</f>
        <v>DébilModerado</v>
      </c>
      <c r="AF102" s="257" t="str">
        <f>IFERROR(VLOOKUP(AE102,PARAMETROS!$BH$2:$BJ$10,3,FALSE),"")</f>
        <v>Débil</v>
      </c>
      <c r="AG102" s="257">
        <f t="shared" ref="AG102:AG103" si="208">IF(AF102="fuerte",100,IF(AF102="Moderado",50,IF(AF102="débil",0,"")))</f>
        <v>0</v>
      </c>
      <c r="AH102" s="257" t="str">
        <f>IFERROR(VLOOKUP(AE102,PARAMETROS!$BH$2:$BJ$10,2,FALSE),"")</f>
        <v>Sí</v>
      </c>
      <c r="AI102" s="833">
        <f>IFERROR(AVERAGE(AG102:AG103),0)</f>
        <v>25</v>
      </c>
      <c r="AJ102" s="836" t="str">
        <f>IF(AI102&gt;=100,"Fuerte",IF(AI102&gt;=50,"Moderado",IF(AI102&gt;=0,"Débil","")))</f>
        <v>Débil</v>
      </c>
      <c r="AK102" s="839" t="s">
        <v>1200</v>
      </c>
      <c r="AL102" s="839" t="s">
        <v>1200</v>
      </c>
      <c r="AM102" s="581" t="str">
        <f>+AJ102&amp;AK102&amp;AL102</f>
        <v>DébilDirectamenteDirectamente</v>
      </c>
      <c r="AN102" s="841">
        <f>IFERROR(VLOOKUP(AM102,PARAMETROS!$BD$1:$BG$9,2,FALSE),0)</f>
        <v>0</v>
      </c>
      <c r="AO102" s="844">
        <f>IF(E102&lt;&gt;"8. Corrupción",IFERROR(VLOOKUP(AM102,PARAMETROS!$BD$1:$BG$9,3,FALSE),0),0)</f>
        <v>0</v>
      </c>
      <c r="AP102" s="848">
        <f>IF(H102 ="",0,IF(H102-AN102&lt;=0,1,H102-AN102))</f>
        <v>2</v>
      </c>
      <c r="AQ102" s="851">
        <f t="shared" ref="AQ102" si="209">IF(E102&lt;&gt;"8. Corrupción",IF(I102="",0,IF(I102-AO102=0,1,I102-AO102)),I102)</f>
        <v>4</v>
      </c>
      <c r="AR102" s="856" t="str">
        <f t="shared" ref="AR102" si="210">IF(E102="8. Corrupción",IF(OR(AND(AP102=1,AQ102=5),AND(AP102=2,AQ102=5),AND(AP102=3,AQ102=4),(AP102+AQ102&gt;=8)),"Extrema",IF(OR(AND(AP102=1,AQ102=4),AND(AP102=2,AQ102=4),AND(AP102=4,AQ102=3),AND(AP102=3,AQ102=3)),"Alta",IF(OR(AND(AP102=1,AQ102=3),AND(AP102=2,AQ102=3)),"Moderada","No aplica para Corrupción"))),IF(AP102+AQ102=0,"",IF(OR(AND(AP102=3,AQ102=4),(AND(AP102=2,AQ102=5)),(AND(AP102=1,AQ102=5))),"Extrema",IF(OR(AND(AP102=3,AQ102=1),(AND(AP102=2,AQ102=2))),"Baja",IF(OR(AND(AP102=4,AQ102=1),AND(AP102=3,AQ102=2),AND(AP102=2,AQ102=3),AND(AP102=1,AQ102=3)),"Moderada",IF(AP102+AQ102&gt;=8,"Extrema",IF(AP102+AQ102&lt;4,"Baja",IF(AP102+AQ102&gt;=6,"Alta","Alta"))))))))</f>
        <v>Alta</v>
      </c>
      <c r="AS102" s="823" t="s">
        <v>203</v>
      </c>
      <c r="AT102" s="364" t="s">
        <v>1375</v>
      </c>
      <c r="AU102" s="713" t="s">
        <v>1172</v>
      </c>
      <c r="AV102" s="713" t="s">
        <v>1173</v>
      </c>
      <c r="AW102" s="713" t="s">
        <v>1174</v>
      </c>
      <c r="AX102" s="797">
        <v>43556</v>
      </c>
      <c r="AY102" s="899">
        <v>43830</v>
      </c>
      <c r="AZ102" s="491" t="s">
        <v>1576</v>
      </c>
      <c r="BA102" s="440">
        <v>1</v>
      </c>
      <c r="BB102" s="492" t="s">
        <v>1577</v>
      </c>
      <c r="BC102" s="565" t="s">
        <v>125</v>
      </c>
      <c r="BD102" s="908"/>
    </row>
    <row r="103" spans="1:61" ht="241.5" hidden="1" customHeight="1" thickBot="1">
      <c r="A103" s="825"/>
      <c r="B103" s="822"/>
      <c r="C103" s="825"/>
      <c r="D103" s="826"/>
      <c r="E103" s="826"/>
      <c r="F103" s="106" t="s">
        <v>1169</v>
      </c>
      <c r="G103" s="822"/>
      <c r="H103" s="829"/>
      <c r="I103" s="826"/>
      <c r="J103" s="832"/>
      <c r="K103" s="319" t="s">
        <v>95</v>
      </c>
      <c r="L103" s="372" t="s">
        <v>1171</v>
      </c>
      <c r="M103" s="313" t="s">
        <v>506</v>
      </c>
      <c r="N103" s="122">
        <f>IF(M103="Asignado",15,0)</f>
        <v>15</v>
      </c>
      <c r="O103" s="266" t="s">
        <v>286</v>
      </c>
      <c r="P103" s="122">
        <f t="shared" ref="P103" si="211">IF(O103="Adecuado",15,0)</f>
        <v>15</v>
      </c>
      <c r="Q103" s="266" t="s">
        <v>288</v>
      </c>
      <c r="R103" s="122">
        <f t="shared" ref="R103" si="212">IF(Q103="Oportuna",15,0)</f>
        <v>15</v>
      </c>
      <c r="S103" s="266" t="s">
        <v>300</v>
      </c>
      <c r="T103" s="122">
        <f t="shared" ref="T103" si="213">IF(S103="Prevenir",15,IF(S103="Detectar",10,0))</f>
        <v>15</v>
      </c>
      <c r="U103" s="266" t="s">
        <v>292</v>
      </c>
      <c r="V103" s="122">
        <f t="shared" ref="V103" si="214">IF(U103="Confiable",15,0)</f>
        <v>15</v>
      </c>
      <c r="W103" s="266" t="s">
        <v>294</v>
      </c>
      <c r="X103" s="122">
        <f t="shared" ref="X103" si="215">IF(W103="Se investigan y resuelven oportunamente",15,0)</f>
        <v>15</v>
      </c>
      <c r="Y103" s="266" t="s">
        <v>297</v>
      </c>
      <c r="Z103" s="122">
        <f t="shared" si="204"/>
        <v>5</v>
      </c>
      <c r="AA103" s="138">
        <f t="shared" si="205"/>
        <v>95</v>
      </c>
      <c r="AB103" s="135" t="str">
        <f t="shared" si="206"/>
        <v>Moderado</v>
      </c>
      <c r="AC103" s="260" t="s">
        <v>1229</v>
      </c>
      <c r="AD103" s="135" t="str">
        <f t="shared" ref="AD103" si="216">IF(AC103="Siempre se ejecuta","Fuerte",IF(AC103="Algunas veces","Moderado",IF(AC103="no se ejecuta","Débil","")))</f>
        <v>Moderado</v>
      </c>
      <c r="AE103" s="135" t="str">
        <f t="shared" si="207"/>
        <v>ModeradoModerado</v>
      </c>
      <c r="AF103" s="135" t="str">
        <f>IFERROR(VLOOKUP(AE103,PARAMETROS!$BH$2:$BJ$10,3,FALSE),"")</f>
        <v>Moderado</v>
      </c>
      <c r="AG103" s="135">
        <f t="shared" si="208"/>
        <v>50</v>
      </c>
      <c r="AH103" s="135" t="str">
        <f>IFERROR(VLOOKUP(AE103,PARAMETROS!$BH$2:$BJ$10,2,FALSE),"")</f>
        <v>Sí</v>
      </c>
      <c r="AI103" s="835"/>
      <c r="AJ103" s="838"/>
      <c r="AK103" s="839"/>
      <c r="AL103" s="839"/>
      <c r="AM103" s="840"/>
      <c r="AN103" s="843"/>
      <c r="AO103" s="846"/>
      <c r="AP103" s="850"/>
      <c r="AQ103" s="853"/>
      <c r="AR103" s="870"/>
      <c r="AS103" s="825"/>
      <c r="AT103" s="367" t="s">
        <v>1376</v>
      </c>
      <c r="AU103" s="714"/>
      <c r="AV103" s="714"/>
      <c r="AW103" s="714"/>
      <c r="AX103" s="714"/>
      <c r="AY103" s="574"/>
      <c r="AZ103" s="491" t="s">
        <v>1465</v>
      </c>
      <c r="BA103" s="440">
        <v>1</v>
      </c>
      <c r="BB103" s="492" t="s">
        <v>1466</v>
      </c>
      <c r="BC103" s="566"/>
      <c r="BD103" s="909"/>
    </row>
    <row r="104" spans="1:61" ht="98.25" hidden="1" customHeight="1" thickBot="1">
      <c r="A104" s="823"/>
      <c r="B104" s="821" t="s">
        <v>26</v>
      </c>
      <c r="C104" s="823" t="s">
        <v>186</v>
      </c>
      <c r="D104" s="570" t="s">
        <v>1175</v>
      </c>
      <c r="E104" s="570" t="s">
        <v>76</v>
      </c>
      <c r="F104" s="119" t="s">
        <v>1176</v>
      </c>
      <c r="G104" s="821" t="s">
        <v>1177</v>
      </c>
      <c r="H104" s="827">
        <v>2</v>
      </c>
      <c r="I104" s="570">
        <v>4</v>
      </c>
      <c r="J104" s="830" t="str">
        <f>IF(E104="8. Corrupción",IF(OR(AND(H104=1,I104=5),AND(H104=2,I104=5),AND(H104=3,I104=4),(H104+I104&gt;=8)),"Extrema",IF(OR(AND(H104=1,I104=4),AND(H104=2,I104=4),AND(H104=4,I104=3),AND(H104=3,I104=3)),"Alta",IF(OR(AND(H104=1,I104=3),AND(H104=2,I104=3)),"Moderada","No aplica para Corrupción"))),IF(H104+I104=0,"",IF(OR(AND(H104=3,I104=4),(AND(H104=2,I104=5)),(AND(H104=1,I104=5))),"Extrema",IF(OR(AND(H104=3,I104=1),(AND(H104=2,I104=2))),"Baja",IF(OR(AND(H104=4,I104=1),AND(H104=3,I104=2),AND(H104=2,I104=3),AND(H104=1,I104=3)),"Moderada",IF(H104+I104&gt;=8,"Extrema",IF(H104+I104&lt;4,"Baja",IF(H104+I104&gt;=6,"Alta","Alta"))))))))</f>
        <v>Alta</v>
      </c>
      <c r="K104" s="316" t="s">
        <v>81</v>
      </c>
      <c r="L104" s="371" t="s">
        <v>1181</v>
      </c>
      <c r="M104" s="311" t="s">
        <v>506</v>
      </c>
      <c r="N104" s="121">
        <f>IF(M104="Asignado",15,0)</f>
        <v>15</v>
      </c>
      <c r="O104" s="266" t="s">
        <v>286</v>
      </c>
      <c r="P104" s="121">
        <f>IF(O104="Adecuado",15,0)</f>
        <v>15</v>
      </c>
      <c r="Q104" s="266" t="s">
        <v>288</v>
      </c>
      <c r="R104" s="121">
        <f>IF(Q104="Oportuna",15,0)</f>
        <v>15</v>
      </c>
      <c r="S104" s="266" t="s">
        <v>300</v>
      </c>
      <c r="T104" s="121">
        <f>IF(S104="Prevenir",15,IF(S104="Detectar",10,0))</f>
        <v>15</v>
      </c>
      <c r="U104" s="266" t="s">
        <v>292</v>
      </c>
      <c r="V104" s="121">
        <f>IF(U104="Confiable",15,0)</f>
        <v>15</v>
      </c>
      <c r="W104" s="266" t="s">
        <v>294</v>
      </c>
      <c r="X104" s="121">
        <f>IF(W104="Se investigan y resuelven oportunamente",15,0)</f>
        <v>15</v>
      </c>
      <c r="Y104" s="266" t="s">
        <v>296</v>
      </c>
      <c r="Z104" s="121">
        <f t="shared" ref="Z104:Z107" si="217">IF(Y104="Completa",10,IF(Y104="incompleta",5,0))</f>
        <v>10</v>
      </c>
      <c r="AA104" s="136">
        <f t="shared" ref="AA104:AA107" si="218">N104+P104+R104+T104+V104+X104+Z104</f>
        <v>100</v>
      </c>
      <c r="AB104" s="257" t="str">
        <f t="shared" ref="AB104:AB107" si="219">IF(AA104&gt;=96,"Fuerte",IF(AA104&gt;=86,"Moderado",IF(AA104&gt;=0,"Débil","")))</f>
        <v>Fuerte</v>
      </c>
      <c r="AC104" s="260" t="s">
        <v>1199</v>
      </c>
      <c r="AD104" s="257" t="str">
        <f>IF(AC104="Siempre se ejecuta","Fuerte",IF(AC104="Algunas veces","Moderado",IF(AC104="no se ejecuta","Débil","")))</f>
        <v>Fuerte</v>
      </c>
      <c r="AE104" s="257" t="str">
        <f t="shared" ref="AE104:AE107" si="220">AB104&amp;AD104</f>
        <v>FuerteFuerte</v>
      </c>
      <c r="AF104" s="257" t="str">
        <f>IFERROR(VLOOKUP(AE104,PARAMETROS!$BH$2:$BJ$10,3,FALSE),"")</f>
        <v>Fuerte</v>
      </c>
      <c r="AG104" s="257">
        <f t="shared" ref="AG104:AG107" si="221">IF(AF104="fuerte",100,IF(AF104="Moderado",50,IF(AF104="débil",0,"")))</f>
        <v>100</v>
      </c>
      <c r="AH104" s="257" t="str">
        <f>IFERROR(VLOOKUP(AE104,PARAMETROS!$BH$2:$BJ$10,2,FALSE),"")</f>
        <v>No</v>
      </c>
      <c r="AI104" s="833">
        <f>IFERROR(AVERAGE(AG104:AG107),0)</f>
        <v>62.5</v>
      </c>
      <c r="AJ104" s="836" t="str">
        <f>IF(AI104&gt;=100,"Fuerte",IF(AI104&gt;=50,"Moderado",IF(AI104&gt;=0,"Débil","")))</f>
        <v>Moderado</v>
      </c>
      <c r="AK104" s="839" t="s">
        <v>1200</v>
      </c>
      <c r="AL104" s="839" t="s">
        <v>1200</v>
      </c>
      <c r="AM104" s="581" t="str">
        <f>+AJ104&amp;AK104&amp;AL104</f>
        <v>ModeradoDirectamenteDirectamente</v>
      </c>
      <c r="AN104" s="841">
        <f>IFERROR(VLOOKUP(AM104,PARAMETROS!$BD$1:$BG$9,2,FALSE),0)</f>
        <v>1</v>
      </c>
      <c r="AO104" s="844">
        <f>IF(E104&lt;&gt;"8. Corrupción",IFERROR(VLOOKUP(AM104,PARAMETROS!$BD$1:$BG$9,3,FALSE),0),0)</f>
        <v>1</v>
      </c>
      <c r="AP104" s="848">
        <f>IF(H104 ="",0,IF(H104-AN104&lt;=0,1,H104-AN104))</f>
        <v>1</v>
      </c>
      <c r="AQ104" s="851">
        <f t="shared" ref="AQ104" si="222">IF(E104&lt;&gt;"8. Corrupción",IF(I104="",0,IF(I104-AO104=0,1,I104-AO104)),I104)</f>
        <v>3</v>
      </c>
      <c r="AR104" s="856" t="str">
        <f t="shared" ref="AR104" si="223">IF(E104="8. Corrupción",IF(OR(AND(AP104=1,AQ104=5),AND(AP104=2,AQ104=5),AND(AP104=3,AQ104=4),(AP104+AQ104&gt;=8)),"Extrema",IF(OR(AND(AP104=1,AQ104=4),AND(AP104=2,AQ104=4),AND(AP104=4,AQ104=3),AND(AP104=3,AQ104=3)),"Alta",IF(OR(AND(AP104=1,AQ104=3),AND(AP104=2,AQ104=3)),"Moderada","No aplica para Corrupción"))),IF(AP104+AQ104=0,"",IF(OR(AND(AP104=3,AQ104=4),(AND(AP104=2,AQ104=5)),(AND(AP104=1,AQ104=5))),"Extrema",IF(OR(AND(AP104=3,AQ104=1),(AND(AP104=2,AQ104=2))),"Baja",IF(OR(AND(AP104=4,AQ104=1),AND(AP104=3,AQ104=2),AND(AP104=2,AQ104=3),AND(AP104=1,AQ104=3)),"Moderada",IF(AP104+AQ104&gt;=8,"Extrema",IF(AP104+AQ104&lt;4,"Baja",IF(AP104+AQ104&gt;=6,"Alta","Alta"))))))))</f>
        <v>Moderada</v>
      </c>
      <c r="AS104" s="823" t="s">
        <v>203</v>
      </c>
      <c r="AT104" s="368" t="s">
        <v>1185</v>
      </c>
      <c r="AU104" s="713" t="s">
        <v>1186</v>
      </c>
      <c r="AV104" s="713" t="s">
        <v>1173</v>
      </c>
      <c r="AW104" s="713" t="s">
        <v>1187</v>
      </c>
      <c r="AX104" s="797">
        <v>43556</v>
      </c>
      <c r="AY104" s="899">
        <v>43830</v>
      </c>
      <c r="AZ104" s="491" t="s">
        <v>1574</v>
      </c>
      <c r="BA104" s="440">
        <v>1</v>
      </c>
      <c r="BB104" s="492" t="s">
        <v>1575</v>
      </c>
      <c r="BC104" s="565" t="s">
        <v>125</v>
      </c>
      <c r="BD104" s="602"/>
    </row>
    <row r="105" spans="1:61" ht="108" hidden="1" customHeight="1" thickBot="1">
      <c r="A105" s="824"/>
      <c r="B105" s="580"/>
      <c r="C105" s="900"/>
      <c r="D105" s="571"/>
      <c r="E105" s="571"/>
      <c r="F105" s="105" t="s">
        <v>1178</v>
      </c>
      <c r="G105" s="580"/>
      <c r="H105" s="828"/>
      <c r="I105" s="571"/>
      <c r="J105" s="860"/>
      <c r="K105" s="317" t="s">
        <v>95</v>
      </c>
      <c r="L105" s="373" t="s">
        <v>1182</v>
      </c>
      <c r="M105" s="310" t="s">
        <v>506</v>
      </c>
      <c r="N105" s="121">
        <f>IF(M105="Asignado",15,0)</f>
        <v>15</v>
      </c>
      <c r="O105" s="266" t="s">
        <v>286</v>
      </c>
      <c r="P105" s="121">
        <f>IF(O105="Adecuado",15,0)</f>
        <v>15</v>
      </c>
      <c r="Q105" s="266" t="s">
        <v>288</v>
      </c>
      <c r="R105" s="121">
        <f>IF(Q105="Oportuna",15,0)</f>
        <v>15</v>
      </c>
      <c r="S105" s="266" t="s">
        <v>290</v>
      </c>
      <c r="T105" s="121">
        <f>IF(S105="Prevenir",15,IF(S105="Detectar",10,0))</f>
        <v>0</v>
      </c>
      <c r="U105" s="266" t="s">
        <v>292</v>
      </c>
      <c r="V105" s="121">
        <f>IF(U105="Confiable",15,0)</f>
        <v>15</v>
      </c>
      <c r="W105" s="266" t="s">
        <v>294</v>
      </c>
      <c r="X105" s="121">
        <f>IF(W105="Se investigan y resuelven oportunamente",15,0)</f>
        <v>15</v>
      </c>
      <c r="Y105" s="266" t="s">
        <v>296</v>
      </c>
      <c r="Z105" s="121">
        <f t="shared" si="217"/>
        <v>10</v>
      </c>
      <c r="AA105" s="136">
        <f t="shared" si="218"/>
        <v>85</v>
      </c>
      <c r="AB105" s="258" t="str">
        <f t="shared" si="219"/>
        <v>Débil</v>
      </c>
      <c r="AC105" s="260" t="s">
        <v>1199</v>
      </c>
      <c r="AD105" s="257" t="str">
        <f>IF(AC105="Siempre se ejecuta","Fuerte",IF(AC105="Algunas veces","Moderado",IF(AC105="no se ejecuta","Débil","")))</f>
        <v>Fuerte</v>
      </c>
      <c r="AE105" s="257" t="str">
        <f t="shared" si="220"/>
        <v>DébilFuerte</v>
      </c>
      <c r="AF105" s="257" t="str">
        <f>IFERROR(VLOOKUP(AE105,PARAMETROS!$BH$2:$BJ$10,3,FALSE),"")</f>
        <v>Débil</v>
      </c>
      <c r="AG105" s="257">
        <f t="shared" si="221"/>
        <v>0</v>
      </c>
      <c r="AH105" s="257" t="str">
        <f>IFERROR(VLOOKUP(AE105,PARAMETROS!$BH$2:$BJ$10,2,FALSE),"")</f>
        <v>Sí</v>
      </c>
      <c r="AI105" s="861"/>
      <c r="AJ105" s="862"/>
      <c r="AK105" s="839"/>
      <c r="AL105" s="839"/>
      <c r="AM105" s="582"/>
      <c r="AN105" s="858"/>
      <c r="AO105" s="859"/>
      <c r="AP105" s="854"/>
      <c r="AQ105" s="855"/>
      <c r="AR105" s="857"/>
      <c r="AS105" s="900"/>
      <c r="AT105" s="369" t="s">
        <v>1188</v>
      </c>
      <c r="AU105" s="795"/>
      <c r="AV105" s="795"/>
      <c r="AW105" s="795"/>
      <c r="AX105" s="795"/>
      <c r="AY105" s="903"/>
      <c r="AZ105" s="880" t="s">
        <v>1467</v>
      </c>
      <c r="BA105" s="440">
        <v>1</v>
      </c>
      <c r="BB105" s="541" t="s">
        <v>1468</v>
      </c>
      <c r="BC105" s="545"/>
      <c r="BD105" s="803"/>
    </row>
    <row r="106" spans="1:61" ht="102.75" hidden="1" customHeight="1" thickBot="1">
      <c r="A106" s="824"/>
      <c r="B106" s="580"/>
      <c r="C106" s="824"/>
      <c r="D106" s="571"/>
      <c r="E106" s="571"/>
      <c r="F106" s="105" t="s">
        <v>1179</v>
      </c>
      <c r="G106" s="580"/>
      <c r="H106" s="828"/>
      <c r="I106" s="571"/>
      <c r="J106" s="831"/>
      <c r="K106" s="317" t="s">
        <v>98</v>
      </c>
      <c r="L106" s="373" t="s">
        <v>1183</v>
      </c>
      <c r="M106" s="312" t="s">
        <v>506</v>
      </c>
      <c r="N106" s="98">
        <f>IF(M106="Asignado",15,0)</f>
        <v>15</v>
      </c>
      <c r="O106" s="266" t="s">
        <v>286</v>
      </c>
      <c r="P106" s="98">
        <f t="shared" ref="P106:P107" si="224">IF(O106="Adecuado",15,0)</f>
        <v>15</v>
      </c>
      <c r="Q106" s="266" t="s">
        <v>288</v>
      </c>
      <c r="R106" s="98">
        <f t="shared" ref="R106:R107" si="225">IF(Q106="Oportuna",15,0)</f>
        <v>15</v>
      </c>
      <c r="S106" s="266" t="s">
        <v>300</v>
      </c>
      <c r="T106" s="98">
        <f t="shared" ref="T106:T107" si="226">IF(S106="Prevenir",15,IF(S106="Detectar",10,0))</f>
        <v>15</v>
      </c>
      <c r="U106" s="266" t="s">
        <v>292</v>
      </c>
      <c r="V106" s="98">
        <f t="shared" ref="V106:V107" si="227">IF(U106="Confiable",15,0)</f>
        <v>15</v>
      </c>
      <c r="W106" s="266" t="s">
        <v>294</v>
      </c>
      <c r="X106" s="98">
        <f t="shared" ref="X106:X107" si="228">IF(W106="Se investigan y resuelven oportunamente",15,0)</f>
        <v>15</v>
      </c>
      <c r="Y106" s="266" t="s">
        <v>296</v>
      </c>
      <c r="Z106" s="98">
        <f t="shared" si="217"/>
        <v>10</v>
      </c>
      <c r="AA106" s="137">
        <f t="shared" si="218"/>
        <v>100</v>
      </c>
      <c r="AB106" s="258" t="str">
        <f t="shared" si="219"/>
        <v>Fuerte</v>
      </c>
      <c r="AC106" s="260" t="s">
        <v>1199</v>
      </c>
      <c r="AD106" s="258" t="str">
        <f t="shared" ref="AD106:AD107" si="229">IF(AC106="Siempre se ejecuta","Fuerte",IF(AC106="Algunas veces","Moderado",IF(AC106="no se ejecuta","Débil","")))</f>
        <v>Fuerte</v>
      </c>
      <c r="AE106" s="258" t="str">
        <f t="shared" si="220"/>
        <v>FuerteFuerte</v>
      </c>
      <c r="AF106" s="258" t="str">
        <f>IFERROR(VLOOKUP(AE106,PARAMETROS!$BH$2:$BJ$10,3,FALSE),"")</f>
        <v>Fuerte</v>
      </c>
      <c r="AG106" s="258">
        <f t="shared" si="221"/>
        <v>100</v>
      </c>
      <c r="AH106" s="258" t="str">
        <f>IFERROR(VLOOKUP(AE106,PARAMETROS!$BH$2:$BJ$10,2,FALSE),"")</f>
        <v>No</v>
      </c>
      <c r="AI106" s="834"/>
      <c r="AJ106" s="837"/>
      <c r="AK106" s="839"/>
      <c r="AL106" s="839"/>
      <c r="AM106" s="839"/>
      <c r="AN106" s="842"/>
      <c r="AO106" s="845"/>
      <c r="AP106" s="849"/>
      <c r="AQ106" s="852"/>
      <c r="AR106" s="869"/>
      <c r="AS106" s="824"/>
      <c r="AT106" s="369" t="s">
        <v>1189</v>
      </c>
      <c r="AU106" s="795"/>
      <c r="AV106" s="795"/>
      <c r="AW106" s="795"/>
      <c r="AX106" s="901"/>
      <c r="AY106" s="904">
        <v>43830</v>
      </c>
      <c r="AZ106" s="576"/>
      <c r="BA106" s="440">
        <v>1</v>
      </c>
      <c r="BB106" s="542"/>
      <c r="BC106" s="545"/>
      <c r="BD106" s="803"/>
    </row>
    <row r="107" spans="1:61" ht="80.25" customHeight="1" thickBot="1">
      <c r="A107" s="825"/>
      <c r="B107" s="822"/>
      <c r="C107" s="825"/>
      <c r="D107" s="826"/>
      <c r="E107" s="826"/>
      <c r="F107" s="106" t="s">
        <v>1180</v>
      </c>
      <c r="G107" s="822"/>
      <c r="H107" s="829"/>
      <c r="I107" s="826"/>
      <c r="J107" s="832"/>
      <c r="K107" s="319" t="s">
        <v>85</v>
      </c>
      <c r="L107" s="372" t="s">
        <v>1184</v>
      </c>
      <c r="M107" s="313" t="s">
        <v>506</v>
      </c>
      <c r="N107" s="122">
        <f t="shared" ref="N107" si="230">IF(M107="Asignado",15,0)</f>
        <v>15</v>
      </c>
      <c r="O107" s="266" t="s">
        <v>286</v>
      </c>
      <c r="P107" s="122">
        <f t="shared" si="224"/>
        <v>15</v>
      </c>
      <c r="Q107" s="266" t="s">
        <v>288</v>
      </c>
      <c r="R107" s="122">
        <f t="shared" si="225"/>
        <v>15</v>
      </c>
      <c r="S107" s="266" t="s">
        <v>300</v>
      </c>
      <c r="T107" s="122">
        <f t="shared" si="226"/>
        <v>15</v>
      </c>
      <c r="U107" s="266" t="s">
        <v>292</v>
      </c>
      <c r="V107" s="122">
        <f t="shared" si="227"/>
        <v>15</v>
      </c>
      <c r="W107" s="266" t="s">
        <v>294</v>
      </c>
      <c r="X107" s="122">
        <f t="shared" si="228"/>
        <v>15</v>
      </c>
      <c r="Y107" s="266" t="s">
        <v>296</v>
      </c>
      <c r="Z107" s="122">
        <f t="shared" si="217"/>
        <v>10</v>
      </c>
      <c r="AA107" s="138">
        <f t="shared" si="218"/>
        <v>100</v>
      </c>
      <c r="AB107" s="135" t="str">
        <f t="shared" si="219"/>
        <v>Fuerte</v>
      </c>
      <c r="AC107" s="260" t="s">
        <v>1229</v>
      </c>
      <c r="AD107" s="135" t="str">
        <f t="shared" si="229"/>
        <v>Moderado</v>
      </c>
      <c r="AE107" s="135" t="str">
        <f t="shared" si="220"/>
        <v>FuerteModerado</v>
      </c>
      <c r="AF107" s="135" t="str">
        <f>IFERROR(VLOOKUP(AE107,PARAMETROS!$BH$2:$BJ$10,3,FALSE),"")</f>
        <v>Moderado</v>
      </c>
      <c r="AG107" s="135">
        <f t="shared" si="221"/>
        <v>50</v>
      </c>
      <c r="AH107" s="135" t="str">
        <f>IFERROR(VLOOKUP(AE107,PARAMETROS!$BH$2:$BJ$10,2,FALSE),"")</f>
        <v>Sí</v>
      </c>
      <c r="AI107" s="835"/>
      <c r="AJ107" s="838"/>
      <c r="AK107" s="839"/>
      <c r="AL107" s="839"/>
      <c r="AM107" s="840"/>
      <c r="AN107" s="843"/>
      <c r="AO107" s="846"/>
      <c r="AP107" s="850"/>
      <c r="AQ107" s="853"/>
      <c r="AR107" s="870"/>
      <c r="AS107" s="825"/>
      <c r="AT107" s="370" t="s">
        <v>1190</v>
      </c>
      <c r="AU107" s="714"/>
      <c r="AV107" s="714"/>
      <c r="AW107" s="714"/>
      <c r="AX107" s="902"/>
      <c r="AY107" s="905"/>
      <c r="AZ107" s="871"/>
      <c r="BA107" s="440">
        <v>1</v>
      </c>
      <c r="BB107" s="543"/>
      <c r="BC107" s="566"/>
      <c r="BD107" s="798"/>
    </row>
    <row r="108" spans="1:61" s="43" customFormat="1" ht="24" customHeight="1">
      <c r="A108" s="354"/>
      <c r="B108" s="355"/>
      <c r="C108" s="355"/>
      <c r="D108" s="355"/>
      <c r="E108" s="355"/>
      <c r="F108" s="356"/>
      <c r="G108" s="355"/>
      <c r="H108" s="355"/>
      <c r="I108" s="355"/>
      <c r="J108" s="357"/>
      <c r="K108" s="356"/>
      <c r="L108" s="358"/>
      <c r="M108" s="116"/>
      <c r="N108" s="117"/>
      <c r="O108" s="116"/>
      <c r="P108" s="117"/>
      <c r="Q108" s="116"/>
      <c r="R108" s="117"/>
      <c r="S108" s="116"/>
      <c r="T108" s="117"/>
      <c r="U108" s="116"/>
      <c r="V108" s="117"/>
      <c r="W108" s="116"/>
      <c r="X108" s="117"/>
      <c r="Y108" s="116"/>
      <c r="Z108" s="117"/>
      <c r="AA108" s="139"/>
      <c r="AB108" s="139"/>
      <c r="AC108" s="118"/>
      <c r="AD108" s="139"/>
      <c r="AE108" s="139"/>
      <c r="AF108" s="139"/>
      <c r="AG108" s="139"/>
      <c r="AH108" s="139"/>
      <c r="AI108" s="140"/>
      <c r="AJ108" s="139"/>
      <c r="AK108" s="118"/>
      <c r="AL108" s="118"/>
      <c r="AM108" s="118"/>
      <c r="AN108" s="359"/>
      <c r="AO108" s="359"/>
      <c r="AP108" s="359"/>
      <c r="AQ108" s="359"/>
      <c r="AR108" s="357"/>
      <c r="AS108" s="355"/>
      <c r="AT108" s="360"/>
      <c r="AU108" s="360"/>
      <c r="AV108" s="360"/>
      <c r="AW108" s="358"/>
      <c r="AX108" s="361"/>
      <c r="AY108" s="361"/>
      <c r="AZ108" s="482"/>
      <c r="BA108" s="362"/>
      <c r="BB108" s="523"/>
      <c r="BC108" s="363"/>
      <c r="BD108" s="363"/>
    </row>
    <row r="109" spans="1:61" s="43" customFormat="1" ht="24" customHeight="1">
      <c r="A109" s="354"/>
      <c r="B109" s="355"/>
      <c r="C109" s="355"/>
      <c r="D109" s="355"/>
      <c r="E109" s="355"/>
      <c r="F109" s="356"/>
      <c r="G109" s="355"/>
      <c r="H109" s="355"/>
      <c r="I109" s="355"/>
      <c r="J109" s="357"/>
      <c r="K109" s="356"/>
      <c r="L109" s="358"/>
      <c r="M109" s="116"/>
      <c r="N109" s="117"/>
      <c r="O109" s="116"/>
      <c r="P109" s="117"/>
      <c r="Q109" s="116"/>
      <c r="R109" s="117"/>
      <c r="S109" s="116"/>
      <c r="T109" s="117"/>
      <c r="U109" s="116"/>
      <c r="V109" s="117"/>
      <c r="W109" s="116"/>
      <c r="X109" s="117"/>
      <c r="Y109" s="116"/>
      <c r="Z109" s="117"/>
      <c r="AA109" s="139"/>
      <c r="AB109" s="139"/>
      <c r="AC109" s="118"/>
      <c r="AD109" s="139"/>
      <c r="AE109" s="139"/>
      <c r="AF109" s="139"/>
      <c r="AG109" s="139"/>
      <c r="AH109" s="139"/>
      <c r="AI109" s="140"/>
      <c r="AJ109" s="139"/>
      <c r="AK109" s="118"/>
      <c r="AL109" s="118"/>
      <c r="AM109" s="118"/>
      <c r="AN109" s="359"/>
      <c r="AO109" s="359"/>
      <c r="AP109" s="359"/>
      <c r="AQ109" s="359"/>
      <c r="AR109" s="357"/>
      <c r="AS109" s="355"/>
      <c r="AT109" s="360"/>
      <c r="AU109" s="360"/>
      <c r="AV109" s="360"/>
      <c r="AW109" s="358"/>
      <c r="AX109" s="361"/>
      <c r="AY109" s="361"/>
      <c r="AZ109" s="482"/>
      <c r="BA109" s="362"/>
      <c r="BB109" s="523"/>
      <c r="BC109" s="363"/>
      <c r="BD109" s="363"/>
    </row>
    <row r="110" spans="1:61" ht="21" customHeight="1">
      <c r="A110" s="685" t="s">
        <v>1568</v>
      </c>
      <c r="B110" s="685"/>
      <c r="C110" s="685"/>
      <c r="D110" s="685"/>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85"/>
      <c r="AK110" s="685"/>
      <c r="AL110" s="685"/>
      <c r="AM110" s="685"/>
      <c r="AN110" s="685"/>
      <c r="AO110" s="685"/>
      <c r="AP110" s="685"/>
      <c r="AQ110" s="685"/>
      <c r="AR110" s="685"/>
      <c r="AS110" s="685"/>
      <c r="AT110" s="685"/>
      <c r="AU110" s="685"/>
      <c r="AV110" s="685"/>
      <c r="AW110" s="685"/>
      <c r="AX110" s="685"/>
      <c r="AY110" s="685"/>
      <c r="AZ110" s="685"/>
      <c r="BA110" s="685"/>
      <c r="BB110" s="685"/>
      <c r="BC110" s="685"/>
      <c r="BD110" s="685"/>
      <c r="BE110" s="685"/>
      <c r="BF110" s="685"/>
      <c r="BG110" s="685"/>
      <c r="BH110" s="685"/>
      <c r="BI110" s="685"/>
    </row>
    <row r="111" spans="1:61" ht="21" customHeight="1">
      <c r="A111" s="685" t="s">
        <v>1567</v>
      </c>
      <c r="B111" s="685"/>
      <c r="C111" s="685"/>
      <c r="D111" s="685"/>
      <c r="E111" s="685"/>
      <c r="F111" s="685"/>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85"/>
      <c r="AK111" s="685"/>
      <c r="AL111" s="685"/>
      <c r="AM111" s="685"/>
      <c r="AN111" s="685"/>
      <c r="AO111" s="685"/>
      <c r="AP111" s="685"/>
      <c r="AQ111" s="685"/>
      <c r="AR111" s="685"/>
      <c r="AS111" s="685"/>
      <c r="AT111" s="685"/>
      <c r="AU111" s="685"/>
      <c r="AV111" s="685"/>
      <c r="AW111" s="685"/>
      <c r="AX111" s="685"/>
      <c r="AY111" s="685"/>
      <c r="AZ111" s="685"/>
      <c r="BA111" s="685"/>
      <c r="BB111" s="685"/>
      <c r="BC111" s="685"/>
      <c r="BD111" s="685"/>
      <c r="BE111" s="685"/>
      <c r="BF111" s="685"/>
      <c r="BG111" s="685"/>
      <c r="BH111" s="685"/>
      <c r="BI111" s="685"/>
    </row>
    <row r="112" spans="1:61" ht="21" customHeight="1">
      <c r="A112" s="685" t="s">
        <v>1569</v>
      </c>
      <c r="B112" s="685"/>
      <c r="C112" s="685"/>
      <c r="D112" s="685"/>
      <c r="E112" s="685"/>
      <c r="F112" s="685"/>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85"/>
      <c r="AK112" s="685"/>
      <c r="AL112" s="685"/>
      <c r="AM112" s="685"/>
      <c r="AN112" s="685"/>
      <c r="AO112" s="685"/>
      <c r="AP112" s="685"/>
      <c r="AQ112" s="685"/>
      <c r="AR112" s="685"/>
      <c r="AS112" s="685"/>
      <c r="AT112" s="685"/>
      <c r="AU112" s="685"/>
      <c r="AV112" s="685"/>
      <c r="AW112" s="685"/>
      <c r="AX112" s="685"/>
      <c r="AY112" s="685"/>
      <c r="AZ112" s="685"/>
      <c r="BA112" s="685"/>
      <c r="BB112" s="685"/>
      <c r="BC112" s="685"/>
      <c r="BD112" s="685"/>
      <c r="BE112" s="685"/>
      <c r="BF112" s="685"/>
      <c r="BG112" s="685"/>
      <c r="BH112" s="685"/>
      <c r="BI112" s="685"/>
    </row>
  </sheetData>
  <sheetProtection formatCells="0" formatColumns="0" formatRows="0" insertRows="0" insertHyperlinks="0" sort="0" autoFilter="0" pivotTables="0"/>
  <protectedRanges>
    <protectedRange sqref="AS18:AS21 AS13:AS16 AS23 AS82 AS85:AS88 AS96:AS97 AS99 AS102 AS104:AS105 AS38 AS53:AS67 AS69" name="Rango1"/>
    <protectedRange sqref="AS73:AS74" name="Rango1_1_1"/>
    <protectedRange sqref="AS75:AS77" name="Rango1_19"/>
    <protectedRange sqref="AS78" name="Rango1_20"/>
    <protectedRange sqref="AS84" name="Rango1_2_2"/>
    <protectedRange sqref="AS91:AS94" name="Rango1_1_4"/>
    <protectedRange sqref="AS95" name="Rango1_23"/>
  </protectedRanges>
  <autoFilter ref="A13:WXK107">
    <filterColumn colId="34" showButton="0"/>
    <filterColumn colId="52">
      <filters blank="1"/>
    </filterColumn>
  </autoFilter>
  <dataConsolidate/>
  <mergeCells count="614">
    <mergeCell ref="AZ105:AZ107"/>
    <mergeCell ref="BB105:BB107"/>
    <mergeCell ref="A110:BI110"/>
    <mergeCell ref="AX104:AX107"/>
    <mergeCell ref="AY104:AY107"/>
    <mergeCell ref="BC104:BC107"/>
    <mergeCell ref="BD104:BD107"/>
    <mergeCell ref="K97:K98"/>
    <mergeCell ref="L97:L98"/>
    <mergeCell ref="AT97:AT98"/>
    <mergeCell ref="BD102:BD103"/>
    <mergeCell ref="A104:A107"/>
    <mergeCell ref="B104:B107"/>
    <mergeCell ref="C104:C107"/>
    <mergeCell ref="D104:D107"/>
    <mergeCell ref="E104:E107"/>
    <mergeCell ref="G104:G107"/>
    <mergeCell ref="H104:H107"/>
    <mergeCell ref="I104:I107"/>
    <mergeCell ref="J104:J107"/>
    <mergeCell ref="AI104:AI107"/>
    <mergeCell ref="AJ104:AJ107"/>
    <mergeCell ref="AK104:AK107"/>
    <mergeCell ref="AL104:AL107"/>
    <mergeCell ref="AM104:AM107"/>
    <mergeCell ref="G85:G90"/>
    <mergeCell ref="H85:H90"/>
    <mergeCell ref="I85:I90"/>
    <mergeCell ref="J85:J90"/>
    <mergeCell ref="AJ82:AJ83"/>
    <mergeCell ref="G82:G83"/>
    <mergeCell ref="H82:H83"/>
    <mergeCell ref="I82:I83"/>
    <mergeCell ref="J82:J83"/>
    <mergeCell ref="AI82:AI83"/>
    <mergeCell ref="AK82:AK83"/>
    <mergeCell ref="AL82:AL83"/>
    <mergeCell ref="AM82:AM83"/>
    <mergeCell ref="A82:A83"/>
    <mergeCell ref="B82:B83"/>
    <mergeCell ref="C82:C83"/>
    <mergeCell ref="D82:D83"/>
    <mergeCell ref="E82:E83"/>
    <mergeCell ref="A85:A90"/>
    <mergeCell ref="B85:B90"/>
    <mergeCell ref="C85:C90"/>
    <mergeCell ref="D85:D90"/>
    <mergeCell ref="E85:E90"/>
    <mergeCell ref="AN104:AN107"/>
    <mergeCell ref="AO104:AO107"/>
    <mergeCell ref="AP104:AP107"/>
    <mergeCell ref="AQ104:AQ107"/>
    <mergeCell ref="AR104:AR107"/>
    <mergeCell ref="AS104:AS107"/>
    <mergeCell ref="AU104:AU107"/>
    <mergeCell ref="AV104:AV107"/>
    <mergeCell ref="AW104:AW107"/>
    <mergeCell ref="AR102:AR103"/>
    <mergeCell ref="AS102:AS103"/>
    <mergeCell ref="AU102:AU103"/>
    <mergeCell ref="AV102:AV103"/>
    <mergeCell ref="AW102:AW103"/>
    <mergeCell ref="AX102:AX103"/>
    <mergeCell ref="AY102:AY103"/>
    <mergeCell ref="BC102:BC103"/>
    <mergeCell ref="AI102:AI103"/>
    <mergeCell ref="AJ102:AJ103"/>
    <mergeCell ref="AK102:AK103"/>
    <mergeCell ref="AL102:AL103"/>
    <mergeCell ref="AM102:AM103"/>
    <mergeCell ref="AN102:AN103"/>
    <mergeCell ref="AO102:AO103"/>
    <mergeCell ref="AP102:AP103"/>
    <mergeCell ref="AQ102:AQ103"/>
    <mergeCell ref="A102:A103"/>
    <mergeCell ref="B102:B103"/>
    <mergeCell ref="C102:C103"/>
    <mergeCell ref="D102:D103"/>
    <mergeCell ref="E102:E103"/>
    <mergeCell ref="G102:G103"/>
    <mergeCell ref="H102:H103"/>
    <mergeCell ref="I102:I103"/>
    <mergeCell ref="J102:J103"/>
    <mergeCell ref="BB99:BB101"/>
    <mergeCell ref="BC99:BC101"/>
    <mergeCell ref="BD99:BD101"/>
    <mergeCell ref="A99:A101"/>
    <mergeCell ref="B99:B101"/>
    <mergeCell ref="C99:C101"/>
    <mergeCell ref="D99:D101"/>
    <mergeCell ref="E99:E101"/>
    <mergeCell ref="G99:G101"/>
    <mergeCell ref="H99:H101"/>
    <mergeCell ref="I99:I101"/>
    <mergeCell ref="J99:J101"/>
    <mergeCell ref="AI99:AI101"/>
    <mergeCell ref="AJ99:AJ101"/>
    <mergeCell ref="AK99:AK101"/>
    <mergeCell ref="AL99:AL101"/>
    <mergeCell ref="AM99:AM101"/>
    <mergeCell ref="AN99:AN101"/>
    <mergeCell ref="AO99:AO101"/>
    <mergeCell ref="AP99:AP101"/>
    <mergeCell ref="AQ99:AQ101"/>
    <mergeCell ref="AR99:AR101"/>
    <mergeCell ref="AS99:AS101"/>
    <mergeCell ref="AU99:AU101"/>
    <mergeCell ref="AV99:AV101"/>
    <mergeCell ref="AW99:AW101"/>
    <mergeCell ref="AX99:AX101"/>
    <mergeCell ref="AY99:AY101"/>
    <mergeCell ref="AX97:AX98"/>
    <mergeCell ref="AY97:AY98"/>
    <mergeCell ref="AZ97:AZ98"/>
    <mergeCell ref="AS97:AS98"/>
    <mergeCell ref="AU97:AU98"/>
    <mergeCell ref="AV97:AV98"/>
    <mergeCell ref="AW97:AW98"/>
    <mergeCell ref="AZ99:AZ101"/>
    <mergeCell ref="BB97:BB98"/>
    <mergeCell ref="BC97:BC98"/>
    <mergeCell ref="BD97:BD98"/>
    <mergeCell ref="AT91:AT94"/>
    <mergeCell ref="A97:A98"/>
    <mergeCell ref="B97:B98"/>
    <mergeCell ref="C97:C98"/>
    <mergeCell ref="D97:D98"/>
    <mergeCell ref="E97:E98"/>
    <mergeCell ref="G97:G98"/>
    <mergeCell ref="H97:H98"/>
    <mergeCell ref="I97:I98"/>
    <mergeCell ref="J97:J98"/>
    <mergeCell ref="AI97:AI98"/>
    <mergeCell ref="AJ97:AJ98"/>
    <mergeCell ref="AK97:AK98"/>
    <mergeCell ref="AL97:AL98"/>
    <mergeCell ref="AM97:AM98"/>
    <mergeCell ref="AN97:AN98"/>
    <mergeCell ref="AO97:AO98"/>
    <mergeCell ref="AP97:AP98"/>
    <mergeCell ref="AQ97:AQ98"/>
    <mergeCell ref="AR97:AR98"/>
    <mergeCell ref="BB91:BB94"/>
    <mergeCell ref="BC91:BC94"/>
    <mergeCell ref="BD91:BD94"/>
    <mergeCell ref="BD85:BD90"/>
    <mergeCell ref="A91:A94"/>
    <mergeCell ref="B91:B94"/>
    <mergeCell ref="C91:C94"/>
    <mergeCell ref="D91:D94"/>
    <mergeCell ref="E91:E94"/>
    <mergeCell ref="G91:G94"/>
    <mergeCell ref="H91:H94"/>
    <mergeCell ref="I91:I94"/>
    <mergeCell ref="J91:J94"/>
    <mergeCell ref="AI91:AI94"/>
    <mergeCell ref="AJ91:AJ94"/>
    <mergeCell ref="AK91:AK94"/>
    <mergeCell ref="AL91:AL94"/>
    <mergeCell ref="AM91:AM94"/>
    <mergeCell ref="AN91:AN94"/>
    <mergeCell ref="AO91:AO94"/>
    <mergeCell ref="AU91:AU94"/>
    <mergeCell ref="AV91:AV94"/>
    <mergeCell ref="AW91:AW94"/>
    <mergeCell ref="AV85:AV90"/>
    <mergeCell ref="AW85:AW90"/>
    <mergeCell ref="AX85:AX90"/>
    <mergeCell ref="AY85:AY90"/>
    <mergeCell ref="AX91:AX94"/>
    <mergeCell ref="AY91:AY94"/>
    <mergeCell ref="AZ91:AZ94"/>
    <mergeCell ref="AI85:AI90"/>
    <mergeCell ref="AJ85:AJ90"/>
    <mergeCell ref="AK85:AK90"/>
    <mergeCell ref="AL85:AL90"/>
    <mergeCell ref="AM85:AM90"/>
    <mergeCell ref="AN85:AN90"/>
    <mergeCell ref="AO85:AO90"/>
    <mergeCell ref="AP85:AP90"/>
    <mergeCell ref="AQ85:AQ90"/>
    <mergeCell ref="AP91:AP94"/>
    <mergeCell ref="AQ91:AQ94"/>
    <mergeCell ref="AR91:AR94"/>
    <mergeCell ref="AS91:AS94"/>
    <mergeCell ref="AZ87:AZ89"/>
    <mergeCell ref="BB75:BB77"/>
    <mergeCell ref="BC75:BC77"/>
    <mergeCell ref="BD75:BD77"/>
    <mergeCell ref="AP75:AP77"/>
    <mergeCell ref="AQ75:AQ77"/>
    <mergeCell ref="AR75:AR77"/>
    <mergeCell ref="AR85:AR90"/>
    <mergeCell ref="AS85:AS90"/>
    <mergeCell ref="AP82:AP83"/>
    <mergeCell ref="AQ82:AQ83"/>
    <mergeCell ref="AR82:AR83"/>
    <mergeCell ref="AS82:AS83"/>
    <mergeCell ref="AU82:AU83"/>
    <mergeCell ref="AV82:AV83"/>
    <mergeCell ref="AW82:AW83"/>
    <mergeCell ref="AX82:AX83"/>
    <mergeCell ref="AY82:AY83"/>
    <mergeCell ref="AS75:AS77"/>
    <mergeCell ref="AU75:AU77"/>
    <mergeCell ref="AU85:AU90"/>
    <mergeCell ref="AW75:AW77"/>
    <mergeCell ref="AX75:AX77"/>
    <mergeCell ref="AY75:AY77"/>
    <mergeCell ref="AV75:AV77"/>
    <mergeCell ref="AN82:AN83"/>
    <mergeCell ref="AO82:AO83"/>
    <mergeCell ref="BC78:BC80"/>
    <mergeCell ref="BD78:BD80"/>
    <mergeCell ref="AS78:AS80"/>
    <mergeCell ref="AU78:AU80"/>
    <mergeCell ref="AV78:AV80"/>
    <mergeCell ref="AW78:AW80"/>
    <mergeCell ref="AX78:AX80"/>
    <mergeCell ref="AY78:AY80"/>
    <mergeCell ref="AZ78:AZ80"/>
    <mergeCell ref="BB78:BB80"/>
    <mergeCell ref="AR78:AR80"/>
    <mergeCell ref="AZ82:AZ83"/>
    <mergeCell ref="BB82:BB83"/>
    <mergeCell ref="BC82:BC83"/>
    <mergeCell ref="BD82:BD83"/>
    <mergeCell ref="AT78:AT80"/>
    <mergeCell ref="AP73:AP74"/>
    <mergeCell ref="AQ73:AQ74"/>
    <mergeCell ref="AR73:AR74"/>
    <mergeCell ref="AS73:AS74"/>
    <mergeCell ref="A78:A80"/>
    <mergeCell ref="B78:B80"/>
    <mergeCell ref="C78:C80"/>
    <mergeCell ref="D78:D80"/>
    <mergeCell ref="E78:E80"/>
    <mergeCell ref="G78:G80"/>
    <mergeCell ref="H78:H80"/>
    <mergeCell ref="I78:I80"/>
    <mergeCell ref="J78:J80"/>
    <mergeCell ref="AN73:AN74"/>
    <mergeCell ref="AO73:AO74"/>
    <mergeCell ref="H73:H74"/>
    <mergeCell ref="I73:I74"/>
    <mergeCell ref="J73:J74"/>
    <mergeCell ref="AI73:AI74"/>
    <mergeCell ref="AJ73:AJ74"/>
    <mergeCell ref="AK73:AK74"/>
    <mergeCell ref="AL73:AL74"/>
    <mergeCell ref="AZ75:AZ77"/>
    <mergeCell ref="AI78:AI80"/>
    <mergeCell ref="AJ78:AJ80"/>
    <mergeCell ref="AK78:AK80"/>
    <mergeCell ref="AL78:AL80"/>
    <mergeCell ref="AM78:AM80"/>
    <mergeCell ref="AN78:AN80"/>
    <mergeCell ref="AO78:AO80"/>
    <mergeCell ref="AP78:AP80"/>
    <mergeCell ref="AQ78:AQ80"/>
    <mergeCell ref="BC73:BC74"/>
    <mergeCell ref="BD73:BD74"/>
    <mergeCell ref="A75:A77"/>
    <mergeCell ref="B75:B77"/>
    <mergeCell ref="C75:C77"/>
    <mergeCell ref="D75:D77"/>
    <mergeCell ref="E75:E77"/>
    <mergeCell ref="G75:G77"/>
    <mergeCell ref="H75:H77"/>
    <mergeCell ref="I75:I77"/>
    <mergeCell ref="J75:J77"/>
    <mergeCell ref="AI75:AI77"/>
    <mergeCell ref="AJ75:AJ77"/>
    <mergeCell ref="AK75:AK77"/>
    <mergeCell ref="AL75:AL77"/>
    <mergeCell ref="AM75:AM77"/>
    <mergeCell ref="AN75:AN77"/>
    <mergeCell ref="AO75:AO77"/>
    <mergeCell ref="A73:A74"/>
    <mergeCell ref="B73:B74"/>
    <mergeCell ref="C73:C74"/>
    <mergeCell ref="D73:D74"/>
    <mergeCell ref="E73:E74"/>
    <mergeCell ref="G73:G74"/>
    <mergeCell ref="BD69:BD71"/>
    <mergeCell ref="AT16:AT17"/>
    <mergeCell ref="AT21:AT22"/>
    <mergeCell ref="A69:A71"/>
    <mergeCell ref="B69:B71"/>
    <mergeCell ref="C69:C71"/>
    <mergeCell ref="D69:D71"/>
    <mergeCell ref="E69:E71"/>
    <mergeCell ref="G69:G71"/>
    <mergeCell ref="H69:H71"/>
    <mergeCell ref="I69:I71"/>
    <mergeCell ref="J69:J71"/>
    <mergeCell ref="AI69:AI71"/>
    <mergeCell ref="AJ69:AJ71"/>
    <mergeCell ref="AK69:AK71"/>
    <mergeCell ref="AL69:AL71"/>
    <mergeCell ref="AM69:AM71"/>
    <mergeCell ref="AN69:AN71"/>
    <mergeCell ref="AO69:AO71"/>
    <mergeCell ref="AY21:AY22"/>
    <mergeCell ref="AZ21:AZ22"/>
    <mergeCell ref="AP69:AP71"/>
    <mergeCell ref="AQ69:AQ71"/>
    <mergeCell ref="AR69:AR71"/>
    <mergeCell ref="BB21:BB22"/>
    <mergeCell ref="BC21:BC22"/>
    <mergeCell ref="BD21:BD22"/>
    <mergeCell ref="AX16:AX17"/>
    <mergeCell ref="AY16:AY17"/>
    <mergeCell ref="AZ16:AZ17"/>
    <mergeCell ref="BB16:BB17"/>
    <mergeCell ref="BC16:BC17"/>
    <mergeCell ref="BD16:BD17"/>
    <mergeCell ref="AW21:AW22"/>
    <mergeCell ref="AV69:AV71"/>
    <mergeCell ref="AW69:AW71"/>
    <mergeCell ref="AV16:AV17"/>
    <mergeCell ref="AW16:AW17"/>
    <mergeCell ref="AU21:AU22"/>
    <mergeCell ref="AU16:AU17"/>
    <mergeCell ref="AU69:AU71"/>
    <mergeCell ref="AX21:AX22"/>
    <mergeCell ref="AX38:AX52"/>
    <mergeCell ref="AX69:AX71"/>
    <mergeCell ref="B21:B22"/>
    <mergeCell ref="C21:C22"/>
    <mergeCell ref="D21:D22"/>
    <mergeCell ref="E21:E22"/>
    <mergeCell ref="G21:G22"/>
    <mergeCell ref="H21:H22"/>
    <mergeCell ref="I21:I22"/>
    <mergeCell ref="J21:J22"/>
    <mergeCell ref="AV21:AV22"/>
    <mergeCell ref="AC8:AD9"/>
    <mergeCell ref="AC10:AD10"/>
    <mergeCell ref="AD11:AD13"/>
    <mergeCell ref="V10:V13"/>
    <mergeCell ref="T10:T13"/>
    <mergeCell ref="AJ16:AJ17"/>
    <mergeCell ref="AF8:AH10"/>
    <mergeCell ref="AC11:AC13"/>
    <mergeCell ref="U11:U13"/>
    <mergeCell ref="W11:W13"/>
    <mergeCell ref="X11:X13"/>
    <mergeCell ref="Z10:Z13"/>
    <mergeCell ref="AH11:AH13"/>
    <mergeCell ref="Y11:Y13"/>
    <mergeCell ref="A2:B4"/>
    <mergeCell ref="C2:BA4"/>
    <mergeCell ref="BB6:BD6"/>
    <mergeCell ref="H7:J7"/>
    <mergeCell ref="AX12:AX13"/>
    <mergeCell ref="AY12:AY13"/>
    <mergeCell ref="H8:J8"/>
    <mergeCell ref="H9:H13"/>
    <mergeCell ref="AE8:AE13"/>
    <mergeCell ref="AN8:AO9"/>
    <mergeCell ref="AN10:AN13"/>
    <mergeCell ref="C6:G6"/>
    <mergeCell ref="AZ6:BA6"/>
    <mergeCell ref="I9:I13"/>
    <mergeCell ref="BB2:BD2"/>
    <mergeCell ref="BB3:BD3"/>
    <mergeCell ref="BB4:BD4"/>
    <mergeCell ref="AU8:AU13"/>
    <mergeCell ref="AB11:AB13"/>
    <mergeCell ref="A5:BD5"/>
    <mergeCell ref="A6:B6"/>
    <mergeCell ref="AV8:AV13"/>
    <mergeCell ref="AW8:AW13"/>
    <mergeCell ref="AX8:AY11"/>
    <mergeCell ref="Q11:Q13"/>
    <mergeCell ref="S11:S13"/>
    <mergeCell ref="N11:N13"/>
    <mergeCell ref="P11:P13"/>
    <mergeCell ref="R10:R13"/>
    <mergeCell ref="A16:A17"/>
    <mergeCell ref="B16:B17"/>
    <mergeCell ref="C16:C17"/>
    <mergeCell ref="D16:D17"/>
    <mergeCell ref="E16:E17"/>
    <mergeCell ref="G16:G17"/>
    <mergeCell ref="H16:H17"/>
    <mergeCell ref="I16:I17"/>
    <mergeCell ref="J16:J17"/>
    <mergeCell ref="K8:L12"/>
    <mergeCell ref="A7:A13"/>
    <mergeCell ref="B7:B13"/>
    <mergeCell ref="C7:C13"/>
    <mergeCell ref="D7:D13"/>
    <mergeCell ref="E7:E13"/>
    <mergeCell ref="F7:F13"/>
    <mergeCell ref="G7:G13"/>
    <mergeCell ref="A111:BI111"/>
    <mergeCell ref="A112:BI112"/>
    <mergeCell ref="AP16:AP17"/>
    <mergeCell ref="AQ16:AQ17"/>
    <mergeCell ref="AR16:AR17"/>
    <mergeCell ref="AS16:AS17"/>
    <mergeCell ref="AK16:AK17"/>
    <mergeCell ref="AL16:AL17"/>
    <mergeCell ref="AM16:AM17"/>
    <mergeCell ref="AN16:AN17"/>
    <mergeCell ref="AO16:AO17"/>
    <mergeCell ref="AI16:AI17"/>
    <mergeCell ref="AK21:AK22"/>
    <mergeCell ref="AL21:AL22"/>
    <mergeCell ref="AM21:AM22"/>
    <mergeCell ref="AN21:AN22"/>
    <mergeCell ref="AO21:AO22"/>
    <mergeCell ref="AP21:AP22"/>
    <mergeCell ref="AQ21:AQ22"/>
    <mergeCell ref="AR21:AR22"/>
    <mergeCell ref="AS21:AS22"/>
    <mergeCell ref="AI21:AI22"/>
    <mergeCell ref="AJ21:AJ22"/>
    <mergeCell ref="A21:A22"/>
    <mergeCell ref="AZ8:AZ13"/>
    <mergeCell ref="BA8:BA13"/>
    <mergeCell ref="BB8:BB13"/>
    <mergeCell ref="BC8:BC13"/>
    <mergeCell ref="BD8:BD13"/>
    <mergeCell ref="H6:AY6"/>
    <mergeCell ref="AS7:AY7"/>
    <mergeCell ref="K7:AQ7"/>
    <mergeCell ref="AT8:AT13"/>
    <mergeCell ref="AI8:AJ13"/>
    <mergeCell ref="AK8:AK13"/>
    <mergeCell ref="AL8:AL13"/>
    <mergeCell ref="M8:AB9"/>
    <mergeCell ref="M10:O10"/>
    <mergeCell ref="AA10:AB10"/>
    <mergeCell ref="AO10:AO13"/>
    <mergeCell ref="AF11:AF13"/>
    <mergeCell ref="AP8:AP13"/>
    <mergeCell ref="AQ8:AQ13"/>
    <mergeCell ref="AS8:AS13"/>
    <mergeCell ref="AM9:AM13"/>
    <mergeCell ref="AA11:AA13"/>
    <mergeCell ref="M11:M13"/>
    <mergeCell ref="O11:O13"/>
    <mergeCell ref="AR23:AR37"/>
    <mergeCell ref="AS23:AS37"/>
    <mergeCell ref="AT23:AT37"/>
    <mergeCell ref="AU23:AU37"/>
    <mergeCell ref="AV23:AV37"/>
    <mergeCell ref="AW23:AW37"/>
    <mergeCell ref="A23:A37"/>
    <mergeCell ref="B23:B37"/>
    <mergeCell ref="C23:C37"/>
    <mergeCell ref="D23:D37"/>
    <mergeCell ref="E23:E37"/>
    <mergeCell ref="F23:F37"/>
    <mergeCell ref="G23:G37"/>
    <mergeCell ref="H23:H37"/>
    <mergeCell ref="I23:I37"/>
    <mergeCell ref="J23:J37"/>
    <mergeCell ref="K23:K37"/>
    <mergeCell ref="L23:L37"/>
    <mergeCell ref="S23:S37"/>
    <mergeCell ref="T23:T37"/>
    <mergeCell ref="U23:U37"/>
    <mergeCell ref="V23:V37"/>
    <mergeCell ref="W23:W37"/>
    <mergeCell ref="AO23:AO37"/>
    <mergeCell ref="AY23:AY37"/>
    <mergeCell ref="AX23:AX37"/>
    <mergeCell ref="A38:A52"/>
    <mergeCell ref="B38:B52"/>
    <mergeCell ref="C38:C52"/>
    <mergeCell ref="D38:D52"/>
    <mergeCell ref="E38:E52"/>
    <mergeCell ref="F38:F52"/>
    <mergeCell ref="G38:G52"/>
    <mergeCell ref="H38:H52"/>
    <mergeCell ref="I38:I52"/>
    <mergeCell ref="J38:J52"/>
    <mergeCell ref="K38:K52"/>
    <mergeCell ref="L38:L52"/>
    <mergeCell ref="AP38:AP52"/>
    <mergeCell ref="AQ38:AQ52"/>
    <mergeCell ref="AR38:AR52"/>
    <mergeCell ref="AS38:AS52"/>
    <mergeCell ref="AT38:AT52"/>
    <mergeCell ref="AU38:AU52"/>
    <mergeCell ref="AV38:AV52"/>
    <mergeCell ref="AW38:AW52"/>
    <mergeCell ref="AP23:AP37"/>
    <mergeCell ref="AQ23:AQ37"/>
    <mergeCell ref="AY38:AY52"/>
    <mergeCell ref="A54:A68"/>
    <mergeCell ref="B54:B68"/>
    <mergeCell ref="C54:C68"/>
    <mergeCell ref="D54:D68"/>
    <mergeCell ref="E54:E68"/>
    <mergeCell ref="F54:F68"/>
    <mergeCell ref="G54:G68"/>
    <mergeCell ref="H54:H68"/>
    <mergeCell ref="I54:I68"/>
    <mergeCell ref="J54:J68"/>
    <mergeCell ref="K54:K68"/>
    <mergeCell ref="L54:L68"/>
    <mergeCell ref="AP54:AP68"/>
    <mergeCell ref="AQ54:AQ68"/>
    <mergeCell ref="AR54:AR68"/>
    <mergeCell ref="AS54:AS68"/>
    <mergeCell ref="AT54:AT68"/>
    <mergeCell ref="AU54:AU68"/>
    <mergeCell ref="AV54:AV68"/>
    <mergeCell ref="AW54:AW68"/>
    <mergeCell ref="AX54:AX68"/>
    <mergeCell ref="M38:M52"/>
    <mergeCell ref="AY54:AY68"/>
    <mergeCell ref="N38:N52"/>
    <mergeCell ref="O38:O52"/>
    <mergeCell ref="M23:M37"/>
    <mergeCell ref="N23:N37"/>
    <mergeCell ref="O23:O37"/>
    <mergeCell ref="P23:P37"/>
    <mergeCell ref="Q23:Q37"/>
    <mergeCell ref="R23:R37"/>
    <mergeCell ref="P38:P52"/>
    <mergeCell ref="Q38:Q52"/>
    <mergeCell ref="R38:R52"/>
    <mergeCell ref="X23:X37"/>
    <mergeCell ref="Y23:Y37"/>
    <mergeCell ref="Z23:Z37"/>
    <mergeCell ref="AA23:AA37"/>
    <mergeCell ref="AB23:AB37"/>
    <mergeCell ref="AC23:AC37"/>
    <mergeCell ref="AD23:AD37"/>
    <mergeCell ref="AE23:AE37"/>
    <mergeCell ref="AF23:AF37"/>
    <mergeCell ref="AD54:AD68"/>
    <mergeCell ref="AG23:AG37"/>
    <mergeCell ref="AH23:AH37"/>
    <mergeCell ref="AI23:AI37"/>
    <mergeCell ref="AJ23:AJ37"/>
    <mergeCell ref="AK23:AK37"/>
    <mergeCell ref="AL23:AL37"/>
    <mergeCell ref="AM23:AM37"/>
    <mergeCell ref="AN23:AN37"/>
    <mergeCell ref="AN38:AN52"/>
    <mergeCell ref="AD38:AD52"/>
    <mergeCell ref="AE38:AE52"/>
    <mergeCell ref="AF38:AF52"/>
    <mergeCell ref="AG38:AG52"/>
    <mergeCell ref="AH38:AH52"/>
    <mergeCell ref="AI38:AI52"/>
    <mergeCell ref="AJ38:AJ52"/>
    <mergeCell ref="AA38:AA52"/>
    <mergeCell ref="Z38:Z52"/>
    <mergeCell ref="AC38:AC52"/>
    <mergeCell ref="V54:V68"/>
    <mergeCell ref="W54:W68"/>
    <mergeCell ref="X54:X68"/>
    <mergeCell ref="Y54:Y68"/>
    <mergeCell ref="Z54:Z68"/>
    <mergeCell ref="AA54:AA68"/>
    <mergeCell ref="AB54:AB68"/>
    <mergeCell ref="AC54:AC68"/>
    <mergeCell ref="AB38:AB52"/>
    <mergeCell ref="AM73:AM74"/>
    <mergeCell ref="AO38:AO52"/>
    <mergeCell ref="AK38:AK52"/>
    <mergeCell ref="AL38:AL52"/>
    <mergeCell ref="AM38:AM52"/>
    <mergeCell ref="AE54:AE68"/>
    <mergeCell ref="AF54:AF68"/>
    <mergeCell ref="M54:M68"/>
    <mergeCell ref="N54:N68"/>
    <mergeCell ref="O54:O68"/>
    <mergeCell ref="P54:P68"/>
    <mergeCell ref="Q54:Q68"/>
    <mergeCell ref="R54:R68"/>
    <mergeCell ref="S54:S68"/>
    <mergeCell ref="T54:T68"/>
    <mergeCell ref="U54:U68"/>
    <mergeCell ref="AG54:AG68"/>
    <mergeCell ref="S38:S52"/>
    <mergeCell ref="T38:T52"/>
    <mergeCell ref="U38:U52"/>
    <mergeCell ref="V38:V52"/>
    <mergeCell ref="W38:W52"/>
    <mergeCell ref="X38:X52"/>
    <mergeCell ref="Y38:Y52"/>
    <mergeCell ref="BA93:BA94"/>
    <mergeCell ref="BB87:BB89"/>
    <mergeCell ref="BC87:BC89"/>
    <mergeCell ref="AH54:AH68"/>
    <mergeCell ref="AI54:AI68"/>
    <mergeCell ref="AJ54:AJ68"/>
    <mergeCell ref="AK54:AK68"/>
    <mergeCell ref="AL54:AL68"/>
    <mergeCell ref="AM54:AM68"/>
    <mergeCell ref="AN54:AN68"/>
    <mergeCell ref="AO54:AO68"/>
    <mergeCell ref="BA73:BA74"/>
    <mergeCell ref="BA69:BA71"/>
    <mergeCell ref="BB69:BB71"/>
    <mergeCell ref="BC69:BC71"/>
    <mergeCell ref="AS69:AS71"/>
    <mergeCell ref="AU73:AU74"/>
    <mergeCell ref="AV73:AV74"/>
    <mergeCell ref="AY69:AY71"/>
    <mergeCell ref="AZ69:AZ71"/>
    <mergeCell ref="AW73:AW74"/>
    <mergeCell ref="AX73:AX74"/>
    <mergeCell ref="AY73:AY74"/>
    <mergeCell ref="AT73:AT74"/>
  </mergeCells>
  <conditionalFormatting sqref="J14 AR14:AR23 AR38 AR53:AR54">
    <cfRule type="cellIs" dxfId="308" priority="282" operator="equal">
      <formula>"Extrema"</formula>
    </cfRule>
    <cfRule type="cellIs" dxfId="307" priority="283" operator="equal">
      <formula>"Alta"</formula>
    </cfRule>
    <cfRule type="cellIs" dxfId="306" priority="284" operator="equal">
      <formula>"Moderada"</formula>
    </cfRule>
    <cfRule type="cellIs" dxfId="305" priority="285" operator="equal">
      <formula>"Baja"</formula>
    </cfRule>
  </conditionalFormatting>
  <conditionalFormatting sqref="J15">
    <cfRule type="cellIs" dxfId="304" priority="165" operator="equal">
      <formula>"Extrema"</formula>
    </cfRule>
    <cfRule type="cellIs" dxfId="303" priority="166" operator="equal">
      <formula>"Alta"</formula>
    </cfRule>
    <cfRule type="cellIs" dxfId="302" priority="167" operator="equal">
      <formula>"Moderada"</formula>
    </cfRule>
    <cfRule type="cellIs" dxfId="301" priority="168" operator="equal">
      <formula>"Baja"</formula>
    </cfRule>
  </conditionalFormatting>
  <conditionalFormatting sqref="J16:J17">
    <cfRule type="cellIs" dxfId="300" priority="161" operator="equal">
      <formula>"Extrema"</formula>
    </cfRule>
    <cfRule type="cellIs" dxfId="299" priority="162" operator="equal">
      <formula>"Alta"</formula>
    </cfRule>
    <cfRule type="cellIs" dxfId="298" priority="163" operator="equal">
      <formula>"Moderada"</formula>
    </cfRule>
    <cfRule type="cellIs" dxfId="297" priority="164" operator="equal">
      <formula>"Baja"</formula>
    </cfRule>
  </conditionalFormatting>
  <conditionalFormatting sqref="J18">
    <cfRule type="cellIs" dxfId="296" priority="157" operator="equal">
      <formula>"Extrema"</formula>
    </cfRule>
    <cfRule type="cellIs" dxfId="295" priority="158" operator="equal">
      <formula>"Alta"</formula>
    </cfRule>
    <cfRule type="cellIs" dxfId="294" priority="159" operator="equal">
      <formula>"Moderada"</formula>
    </cfRule>
    <cfRule type="cellIs" dxfId="293" priority="160" operator="equal">
      <formula>"Baja"</formula>
    </cfRule>
  </conditionalFormatting>
  <conditionalFormatting sqref="J19">
    <cfRule type="cellIs" dxfId="292" priority="153" operator="equal">
      <formula>"Extrema"</formula>
    </cfRule>
    <cfRule type="cellIs" dxfId="291" priority="154" operator="equal">
      <formula>"Alta"</formula>
    </cfRule>
    <cfRule type="cellIs" dxfId="290" priority="155" operator="equal">
      <formula>"Moderada"</formula>
    </cfRule>
    <cfRule type="cellIs" dxfId="289" priority="156" operator="equal">
      <formula>"Baja"</formula>
    </cfRule>
  </conditionalFormatting>
  <conditionalFormatting sqref="J20">
    <cfRule type="cellIs" dxfId="288" priority="149" operator="equal">
      <formula>"Extrema"</formula>
    </cfRule>
    <cfRule type="cellIs" dxfId="287" priority="150" operator="equal">
      <formula>"Alta"</formula>
    </cfRule>
    <cfRule type="cellIs" dxfId="286" priority="151" operator="equal">
      <formula>"Moderada"</formula>
    </cfRule>
    <cfRule type="cellIs" dxfId="285" priority="152" operator="equal">
      <formula>"Baja"</formula>
    </cfRule>
  </conditionalFormatting>
  <conditionalFormatting sqref="J21:J22">
    <cfRule type="cellIs" dxfId="284" priority="145" operator="equal">
      <formula>"Extrema"</formula>
    </cfRule>
    <cfRule type="cellIs" dxfId="283" priority="146" operator="equal">
      <formula>"Alta"</formula>
    </cfRule>
    <cfRule type="cellIs" dxfId="282" priority="147" operator="equal">
      <formula>"Moderada"</formula>
    </cfRule>
    <cfRule type="cellIs" dxfId="281" priority="148" operator="equal">
      <formula>"Baja"</formula>
    </cfRule>
  </conditionalFormatting>
  <conditionalFormatting sqref="J23">
    <cfRule type="cellIs" dxfId="280" priority="141" operator="equal">
      <formula>"Extrema"</formula>
    </cfRule>
    <cfRule type="cellIs" dxfId="279" priority="142" operator="equal">
      <formula>"Alta"</formula>
    </cfRule>
    <cfRule type="cellIs" dxfId="278" priority="143" operator="equal">
      <formula>"Moderada"</formula>
    </cfRule>
    <cfRule type="cellIs" dxfId="277" priority="144" operator="equal">
      <formula>"Baja"</formula>
    </cfRule>
  </conditionalFormatting>
  <conditionalFormatting sqref="J38">
    <cfRule type="cellIs" dxfId="276" priority="137" operator="equal">
      <formula>"Extrema"</formula>
    </cfRule>
    <cfRule type="cellIs" dxfId="275" priority="138" operator="equal">
      <formula>"Alta"</formula>
    </cfRule>
    <cfRule type="cellIs" dxfId="274" priority="139" operator="equal">
      <formula>"Moderada"</formula>
    </cfRule>
    <cfRule type="cellIs" dxfId="273" priority="140" operator="equal">
      <formula>"Baja"</formula>
    </cfRule>
  </conditionalFormatting>
  <conditionalFormatting sqref="J53">
    <cfRule type="cellIs" dxfId="272" priority="133" operator="equal">
      <formula>"Extrema"</formula>
    </cfRule>
    <cfRule type="cellIs" dxfId="271" priority="134" operator="equal">
      <formula>"Alta"</formula>
    </cfRule>
    <cfRule type="cellIs" dxfId="270" priority="135" operator="equal">
      <formula>"Moderada"</formula>
    </cfRule>
    <cfRule type="cellIs" dxfId="269" priority="136" operator="equal">
      <formula>"Baja"</formula>
    </cfRule>
  </conditionalFormatting>
  <conditionalFormatting sqref="J54">
    <cfRule type="cellIs" dxfId="268" priority="129" operator="equal">
      <formula>"Extrema"</formula>
    </cfRule>
    <cfRule type="cellIs" dxfId="267" priority="130" operator="equal">
      <formula>"Alta"</formula>
    </cfRule>
    <cfRule type="cellIs" dxfId="266" priority="131" operator="equal">
      <formula>"Moderada"</formula>
    </cfRule>
    <cfRule type="cellIs" dxfId="265" priority="132" operator="equal">
      <formula>"Baja"</formula>
    </cfRule>
  </conditionalFormatting>
  <conditionalFormatting sqref="AR69:AR70">
    <cfRule type="cellIs" dxfId="264" priority="125" operator="equal">
      <formula>"Extrema"</formula>
    </cfRule>
    <cfRule type="cellIs" dxfId="263" priority="126" operator="equal">
      <formula>"Alta"</formula>
    </cfRule>
    <cfRule type="cellIs" dxfId="262" priority="127" operator="equal">
      <formula>"Moderada"</formula>
    </cfRule>
    <cfRule type="cellIs" dxfId="261" priority="128" operator="equal">
      <formula>"Baja"</formula>
    </cfRule>
  </conditionalFormatting>
  <conditionalFormatting sqref="J69:J70">
    <cfRule type="cellIs" dxfId="260" priority="121" operator="equal">
      <formula>"Extrema"</formula>
    </cfRule>
    <cfRule type="cellIs" dxfId="259" priority="122" operator="equal">
      <formula>"Alta"</formula>
    </cfRule>
    <cfRule type="cellIs" dxfId="258" priority="123" operator="equal">
      <formula>"Moderada"</formula>
    </cfRule>
    <cfRule type="cellIs" dxfId="257" priority="124" operator="equal">
      <formula>"Baja"</formula>
    </cfRule>
  </conditionalFormatting>
  <conditionalFormatting sqref="AR72">
    <cfRule type="cellIs" dxfId="256" priority="117" operator="equal">
      <formula>"Extrema"</formula>
    </cfRule>
    <cfRule type="cellIs" dxfId="255" priority="118" operator="equal">
      <formula>"Alta"</formula>
    </cfRule>
    <cfRule type="cellIs" dxfId="254" priority="119" operator="equal">
      <formula>"Moderada"</formula>
    </cfRule>
    <cfRule type="cellIs" dxfId="253" priority="120" operator="equal">
      <formula>"Baja"</formula>
    </cfRule>
  </conditionalFormatting>
  <conditionalFormatting sqref="J72">
    <cfRule type="cellIs" dxfId="252" priority="113" operator="equal">
      <formula>"Extrema"</formula>
    </cfRule>
    <cfRule type="cellIs" dxfId="251" priority="114" operator="equal">
      <formula>"Alta"</formula>
    </cfRule>
    <cfRule type="cellIs" dxfId="250" priority="115" operator="equal">
      <formula>"Moderada"</formula>
    </cfRule>
    <cfRule type="cellIs" dxfId="249" priority="116" operator="equal">
      <formula>"Baja"</formula>
    </cfRule>
  </conditionalFormatting>
  <conditionalFormatting sqref="AR73:AR74">
    <cfRule type="cellIs" dxfId="248" priority="109" operator="equal">
      <formula>"Extrema"</formula>
    </cfRule>
    <cfRule type="cellIs" dxfId="247" priority="110" operator="equal">
      <formula>"Alta"</formula>
    </cfRule>
    <cfRule type="cellIs" dxfId="246" priority="111" operator="equal">
      <formula>"Moderada"</formula>
    </cfRule>
    <cfRule type="cellIs" dxfId="245" priority="112" operator="equal">
      <formula>"Baja"</formula>
    </cfRule>
  </conditionalFormatting>
  <conditionalFormatting sqref="J73:J74">
    <cfRule type="cellIs" dxfId="244" priority="105" operator="equal">
      <formula>"Extrema"</formula>
    </cfRule>
    <cfRule type="cellIs" dxfId="243" priority="106" operator="equal">
      <formula>"Alta"</formula>
    </cfRule>
    <cfRule type="cellIs" dxfId="242" priority="107" operator="equal">
      <formula>"Moderada"</formula>
    </cfRule>
    <cfRule type="cellIs" dxfId="241" priority="108" operator="equal">
      <formula>"Baja"</formula>
    </cfRule>
  </conditionalFormatting>
  <conditionalFormatting sqref="AR75:AR76">
    <cfRule type="cellIs" dxfId="240" priority="101" operator="equal">
      <formula>"Extrema"</formula>
    </cfRule>
    <cfRule type="cellIs" dxfId="239" priority="102" operator="equal">
      <formula>"Alta"</formula>
    </cfRule>
    <cfRule type="cellIs" dxfId="238" priority="103" operator="equal">
      <formula>"Moderada"</formula>
    </cfRule>
    <cfRule type="cellIs" dxfId="237" priority="104" operator="equal">
      <formula>"Baja"</formula>
    </cfRule>
  </conditionalFormatting>
  <conditionalFormatting sqref="J75:J76">
    <cfRule type="cellIs" dxfId="236" priority="97" operator="equal">
      <formula>"Extrema"</formula>
    </cfRule>
    <cfRule type="cellIs" dxfId="235" priority="98" operator="equal">
      <formula>"Alta"</formula>
    </cfRule>
    <cfRule type="cellIs" dxfId="234" priority="99" operator="equal">
      <formula>"Moderada"</formula>
    </cfRule>
    <cfRule type="cellIs" dxfId="233" priority="100" operator="equal">
      <formula>"Baja"</formula>
    </cfRule>
  </conditionalFormatting>
  <conditionalFormatting sqref="AR78:AR79">
    <cfRule type="cellIs" dxfId="232" priority="93" operator="equal">
      <formula>"Extrema"</formula>
    </cfRule>
    <cfRule type="cellIs" dxfId="231" priority="94" operator="equal">
      <formula>"Alta"</formula>
    </cfRule>
    <cfRule type="cellIs" dxfId="230" priority="95" operator="equal">
      <formula>"Moderada"</formula>
    </cfRule>
    <cfRule type="cellIs" dxfId="229" priority="96" operator="equal">
      <formula>"Baja"</formula>
    </cfRule>
  </conditionalFormatting>
  <conditionalFormatting sqref="J78:J79">
    <cfRule type="cellIs" dxfId="228" priority="89" operator="equal">
      <formula>"Extrema"</formula>
    </cfRule>
    <cfRule type="cellIs" dxfId="227" priority="90" operator="equal">
      <formula>"Alta"</formula>
    </cfRule>
    <cfRule type="cellIs" dxfId="226" priority="91" operator="equal">
      <formula>"Moderada"</formula>
    </cfRule>
    <cfRule type="cellIs" dxfId="225" priority="92" operator="equal">
      <formula>"Baja"</formula>
    </cfRule>
  </conditionalFormatting>
  <conditionalFormatting sqref="AR81">
    <cfRule type="cellIs" dxfId="224" priority="85" operator="equal">
      <formula>"Extrema"</formula>
    </cfRule>
    <cfRule type="cellIs" dxfId="223" priority="86" operator="equal">
      <formula>"Alta"</formula>
    </cfRule>
    <cfRule type="cellIs" dxfId="222" priority="87" operator="equal">
      <formula>"Moderada"</formula>
    </cfRule>
    <cfRule type="cellIs" dxfId="221" priority="88" operator="equal">
      <formula>"Baja"</formula>
    </cfRule>
  </conditionalFormatting>
  <conditionalFormatting sqref="J81">
    <cfRule type="cellIs" dxfId="220" priority="81" operator="equal">
      <formula>"Extrema"</formula>
    </cfRule>
    <cfRule type="cellIs" dxfId="219" priority="82" operator="equal">
      <formula>"Alta"</formula>
    </cfRule>
    <cfRule type="cellIs" dxfId="218" priority="83" operator="equal">
      <formula>"Moderada"</formula>
    </cfRule>
    <cfRule type="cellIs" dxfId="217" priority="84" operator="equal">
      <formula>"Baja"</formula>
    </cfRule>
  </conditionalFormatting>
  <conditionalFormatting sqref="AR82:AR83">
    <cfRule type="cellIs" dxfId="216" priority="77" operator="equal">
      <formula>"Extrema"</formula>
    </cfRule>
    <cfRule type="cellIs" dxfId="215" priority="78" operator="equal">
      <formula>"Alta"</formula>
    </cfRule>
    <cfRule type="cellIs" dxfId="214" priority="79" operator="equal">
      <formula>"Moderada"</formula>
    </cfRule>
    <cfRule type="cellIs" dxfId="213" priority="80" operator="equal">
      <formula>"Baja"</formula>
    </cfRule>
  </conditionalFormatting>
  <conditionalFormatting sqref="J82:J83">
    <cfRule type="cellIs" dxfId="212" priority="73" operator="equal">
      <formula>"Extrema"</formula>
    </cfRule>
    <cfRule type="cellIs" dxfId="211" priority="74" operator="equal">
      <formula>"Alta"</formula>
    </cfRule>
    <cfRule type="cellIs" dxfId="210" priority="75" operator="equal">
      <formula>"Moderada"</formula>
    </cfRule>
    <cfRule type="cellIs" dxfId="209" priority="76" operator="equal">
      <formula>"Baja"</formula>
    </cfRule>
  </conditionalFormatting>
  <conditionalFormatting sqref="AR84">
    <cfRule type="cellIs" dxfId="208" priority="69" operator="equal">
      <formula>"Extrema"</formula>
    </cfRule>
    <cfRule type="cellIs" dxfId="207" priority="70" operator="equal">
      <formula>"Alta"</formula>
    </cfRule>
    <cfRule type="cellIs" dxfId="206" priority="71" operator="equal">
      <formula>"Moderada"</formula>
    </cfRule>
    <cfRule type="cellIs" dxfId="205" priority="72" operator="equal">
      <formula>"Baja"</formula>
    </cfRule>
  </conditionalFormatting>
  <conditionalFormatting sqref="J84">
    <cfRule type="cellIs" dxfId="204" priority="65" operator="equal">
      <formula>"Extrema"</formula>
    </cfRule>
    <cfRule type="cellIs" dxfId="203" priority="66" operator="equal">
      <formula>"Alta"</formula>
    </cfRule>
    <cfRule type="cellIs" dxfId="202" priority="67" operator="equal">
      <formula>"Moderada"</formula>
    </cfRule>
    <cfRule type="cellIs" dxfId="201" priority="68" operator="equal">
      <formula>"Baja"</formula>
    </cfRule>
  </conditionalFormatting>
  <conditionalFormatting sqref="AR85:AR89">
    <cfRule type="cellIs" dxfId="200" priority="61" operator="equal">
      <formula>"Extrema"</formula>
    </cfRule>
    <cfRule type="cellIs" dxfId="199" priority="62" operator="equal">
      <formula>"Alta"</formula>
    </cfRule>
    <cfRule type="cellIs" dxfId="198" priority="63" operator="equal">
      <formula>"Moderada"</formula>
    </cfRule>
    <cfRule type="cellIs" dxfId="197" priority="64" operator="equal">
      <formula>"Baja"</formula>
    </cfRule>
  </conditionalFormatting>
  <conditionalFormatting sqref="J85:J89">
    <cfRule type="cellIs" dxfId="196" priority="57" operator="equal">
      <formula>"Extrema"</formula>
    </cfRule>
    <cfRule type="cellIs" dxfId="195" priority="58" operator="equal">
      <formula>"Alta"</formula>
    </cfRule>
    <cfRule type="cellIs" dxfId="194" priority="59" operator="equal">
      <formula>"Moderada"</formula>
    </cfRule>
    <cfRule type="cellIs" dxfId="193" priority="60" operator="equal">
      <formula>"Baja"</formula>
    </cfRule>
  </conditionalFormatting>
  <conditionalFormatting sqref="AR91:AR93">
    <cfRule type="cellIs" dxfId="192" priority="53" operator="equal">
      <formula>"Extrema"</formula>
    </cfRule>
    <cfRule type="cellIs" dxfId="191" priority="54" operator="equal">
      <formula>"Alta"</formula>
    </cfRule>
    <cfRule type="cellIs" dxfId="190" priority="55" operator="equal">
      <formula>"Moderada"</formula>
    </cfRule>
    <cfRule type="cellIs" dxfId="189" priority="56" operator="equal">
      <formula>"Baja"</formula>
    </cfRule>
  </conditionalFormatting>
  <conditionalFormatting sqref="J91:J93">
    <cfRule type="cellIs" dxfId="188" priority="49" operator="equal">
      <formula>"Extrema"</formula>
    </cfRule>
    <cfRule type="cellIs" dxfId="187" priority="50" operator="equal">
      <formula>"Alta"</formula>
    </cfRule>
    <cfRule type="cellIs" dxfId="186" priority="51" operator="equal">
      <formula>"Moderada"</formula>
    </cfRule>
    <cfRule type="cellIs" dxfId="185" priority="52" operator="equal">
      <formula>"Baja"</formula>
    </cfRule>
  </conditionalFormatting>
  <conditionalFormatting sqref="AR95">
    <cfRule type="cellIs" dxfId="184" priority="45" operator="equal">
      <formula>"Extrema"</formula>
    </cfRule>
    <cfRule type="cellIs" dxfId="183" priority="46" operator="equal">
      <formula>"Alta"</formula>
    </cfRule>
    <cfRule type="cellIs" dxfId="182" priority="47" operator="equal">
      <formula>"Moderada"</formula>
    </cfRule>
    <cfRule type="cellIs" dxfId="181" priority="48" operator="equal">
      <formula>"Baja"</formula>
    </cfRule>
  </conditionalFormatting>
  <conditionalFormatting sqref="J95">
    <cfRule type="cellIs" dxfId="180" priority="41" operator="equal">
      <formula>"Extrema"</formula>
    </cfRule>
    <cfRule type="cellIs" dxfId="179" priority="42" operator="equal">
      <formula>"Alta"</formula>
    </cfRule>
    <cfRule type="cellIs" dxfId="178" priority="43" operator="equal">
      <formula>"Moderada"</formula>
    </cfRule>
    <cfRule type="cellIs" dxfId="177" priority="44" operator="equal">
      <formula>"Baja"</formula>
    </cfRule>
  </conditionalFormatting>
  <conditionalFormatting sqref="AR96">
    <cfRule type="cellIs" dxfId="176" priority="37" operator="equal">
      <formula>"Extrema"</formula>
    </cfRule>
    <cfRule type="cellIs" dxfId="175" priority="38" operator="equal">
      <formula>"Alta"</formula>
    </cfRule>
    <cfRule type="cellIs" dxfId="174" priority="39" operator="equal">
      <formula>"Moderada"</formula>
    </cfRule>
    <cfRule type="cellIs" dxfId="173" priority="40" operator="equal">
      <formula>"Baja"</formula>
    </cfRule>
  </conditionalFormatting>
  <conditionalFormatting sqref="J96">
    <cfRule type="cellIs" dxfId="172" priority="33" operator="equal">
      <formula>"Extrema"</formula>
    </cfRule>
    <cfRule type="cellIs" dxfId="171" priority="34" operator="equal">
      <formula>"Alta"</formula>
    </cfRule>
    <cfRule type="cellIs" dxfId="170" priority="35" operator="equal">
      <formula>"Moderada"</formula>
    </cfRule>
    <cfRule type="cellIs" dxfId="169" priority="36" operator="equal">
      <formula>"Baja"</formula>
    </cfRule>
  </conditionalFormatting>
  <conditionalFormatting sqref="AR97:AR98">
    <cfRule type="cellIs" dxfId="168" priority="29" operator="equal">
      <formula>"Extrema"</formula>
    </cfRule>
    <cfRule type="cellIs" dxfId="167" priority="30" operator="equal">
      <formula>"Alta"</formula>
    </cfRule>
    <cfRule type="cellIs" dxfId="166" priority="31" operator="equal">
      <formula>"Moderada"</formula>
    </cfRule>
    <cfRule type="cellIs" dxfId="165" priority="32" operator="equal">
      <formula>"Baja"</formula>
    </cfRule>
  </conditionalFormatting>
  <conditionalFormatting sqref="J97:J98">
    <cfRule type="cellIs" dxfId="164" priority="25" operator="equal">
      <formula>"Extrema"</formula>
    </cfRule>
    <cfRule type="cellIs" dxfId="163" priority="26" operator="equal">
      <formula>"Alta"</formula>
    </cfRule>
    <cfRule type="cellIs" dxfId="162" priority="27" operator="equal">
      <formula>"Moderada"</formula>
    </cfRule>
    <cfRule type="cellIs" dxfId="161" priority="28" operator="equal">
      <formula>"Baja"</formula>
    </cfRule>
  </conditionalFormatting>
  <conditionalFormatting sqref="AR99:AR100">
    <cfRule type="cellIs" dxfId="160" priority="21" operator="equal">
      <formula>"Extrema"</formula>
    </cfRule>
    <cfRule type="cellIs" dxfId="159" priority="22" operator="equal">
      <formula>"Alta"</formula>
    </cfRule>
    <cfRule type="cellIs" dxfId="158" priority="23" operator="equal">
      <formula>"Moderada"</formula>
    </cfRule>
    <cfRule type="cellIs" dxfId="157" priority="24" operator="equal">
      <formula>"Baja"</formula>
    </cfRule>
  </conditionalFormatting>
  <conditionalFormatting sqref="J99:J100">
    <cfRule type="cellIs" dxfId="156" priority="17" operator="equal">
      <formula>"Extrema"</formula>
    </cfRule>
    <cfRule type="cellIs" dxfId="155" priority="18" operator="equal">
      <formula>"Alta"</formula>
    </cfRule>
    <cfRule type="cellIs" dxfId="154" priority="19" operator="equal">
      <formula>"Moderada"</formula>
    </cfRule>
    <cfRule type="cellIs" dxfId="153" priority="20" operator="equal">
      <formula>"Baja"</formula>
    </cfRule>
  </conditionalFormatting>
  <conditionalFormatting sqref="AR102:AR103">
    <cfRule type="cellIs" dxfId="152" priority="13" operator="equal">
      <formula>"Extrema"</formula>
    </cfRule>
    <cfRule type="cellIs" dxfId="151" priority="14" operator="equal">
      <formula>"Alta"</formula>
    </cfRule>
    <cfRule type="cellIs" dxfId="150" priority="15" operator="equal">
      <formula>"Moderada"</formula>
    </cfRule>
    <cfRule type="cellIs" dxfId="149" priority="16" operator="equal">
      <formula>"Baja"</formula>
    </cfRule>
  </conditionalFormatting>
  <conditionalFormatting sqref="J102:J103">
    <cfRule type="cellIs" dxfId="148" priority="9" operator="equal">
      <formula>"Extrema"</formula>
    </cfRule>
    <cfRule type="cellIs" dxfId="147" priority="10" operator="equal">
      <formula>"Alta"</formula>
    </cfRule>
    <cfRule type="cellIs" dxfId="146" priority="11" operator="equal">
      <formula>"Moderada"</formula>
    </cfRule>
    <cfRule type="cellIs" dxfId="145" priority="12" operator="equal">
      <formula>"Baja"</formula>
    </cfRule>
  </conditionalFormatting>
  <conditionalFormatting sqref="AR104:AR106">
    <cfRule type="cellIs" dxfId="144" priority="5" operator="equal">
      <formula>"Extrema"</formula>
    </cfRule>
    <cfRule type="cellIs" dxfId="143" priority="6" operator="equal">
      <formula>"Alta"</formula>
    </cfRule>
    <cfRule type="cellIs" dxfId="142" priority="7" operator="equal">
      <formula>"Moderada"</formula>
    </cfRule>
    <cfRule type="cellIs" dxfId="141" priority="8" operator="equal">
      <formula>"Baja"</formula>
    </cfRule>
  </conditionalFormatting>
  <conditionalFormatting sqref="J104:J106">
    <cfRule type="cellIs" dxfId="140" priority="1" operator="equal">
      <formula>"Extrema"</formula>
    </cfRule>
    <cfRule type="cellIs" dxfId="139" priority="2" operator="equal">
      <formula>"Alta"</formula>
    </cfRule>
    <cfRule type="cellIs" dxfId="138" priority="3" operator="equal">
      <formula>"Moderada"</formula>
    </cfRule>
    <cfRule type="cellIs" dxfId="137" priority="4" operator="equal">
      <formula>"Baja"</formula>
    </cfRule>
  </conditionalFormatting>
  <dataValidations count="10">
    <dataValidation type="list" allowBlank="1" showInputMessage="1" showErrorMessage="1" sqref="AG110:AG112 AC14:AC23 AC38 AC53:AC54 AC69:AC109">
      <formula1>"Siempre se ejecuta,Algunas veces,No se ejecuta"</formula1>
    </dataValidation>
    <dataValidation type="list" allowBlank="1" showInputMessage="1" showErrorMessage="1" sqref="AL18:AL21 AP110:AQ112 AL14:AL16 AL78 AL81:AL82 AL72:AL75 AL84:AL88 AL91:AL92 AL95:AL97 AL99:AL105 AL23 AL38 AL69 AL53:AL54">
      <formula1>"Directamente,Indirectamente,No disminuye"</formula1>
    </dataValidation>
    <dataValidation type="list" allowBlank="1" showInputMessage="1" showErrorMessage="1" sqref="AK18:AK21 AO110:AO112 AK14:AK16 AK78 AK81:AK82 AK72:AK75 AK84:AK88 AK91:AK92 AK95:AK97 AK99:AK105 AK23 AK38 AK69 AK53:AK54">
      <formula1>"Directamente,No disminuye"</formula1>
    </dataValidation>
    <dataValidation type="list" allowBlank="1" showInputMessage="1" showErrorMessage="1" sqref="Q110:Q112 M14:M23 M38 M53:M54 M69:M109">
      <formula1>"Asignado,No asignado"</formula1>
    </dataValidation>
    <dataValidation type="list" allowBlank="1" showInputMessage="1" showErrorMessage="1" sqref="S110:S112 O14:O23 O38 O53:O54 O69:O109">
      <formula1>"Adecuado,Inadecuado"</formula1>
    </dataValidation>
    <dataValidation type="list" allowBlank="1" showInputMessage="1" showErrorMessage="1" sqref="U110:U112 Q14:Q23 Q38 Q53:Q54 Q69:Q109">
      <formula1>"Oportuna,Inoportuna"</formula1>
    </dataValidation>
    <dataValidation type="list" allowBlank="1" showInputMessage="1" showErrorMessage="1" sqref="W110:W112 S14:S23 S38 S53:S54 S69:S109">
      <formula1>"Prevenir,Detectar,No es un control"</formula1>
    </dataValidation>
    <dataValidation type="list" allowBlank="1" showInputMessage="1" showErrorMessage="1" sqref="Y110:Y112 U14:U23 U38 U53:U54 U69:U109">
      <formula1>"Confiable,No confiable"</formula1>
    </dataValidation>
    <dataValidation type="list" allowBlank="1" showInputMessage="1" showErrorMessage="1" sqref="AA110:AA112 W14:W23 W38 W53:W54 W69:W109">
      <formula1>"Se investigan y resuelven oportunamente,No se investigan y no se resuelven oportunamente"</formula1>
    </dataValidation>
    <dataValidation type="list" allowBlank="1" showInputMessage="1" showErrorMessage="1" sqref="AC110:AC112 Y14:Y23 Y38 Y53:Y54 Y69:Y109">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rowBreaks count="3" manualBreakCount="3">
    <brk id="36" max="16383" man="1"/>
    <brk id="90" max="16383" man="1"/>
    <brk id="102" max="16383" man="1"/>
  </rowBreaks>
  <colBreaks count="1" manualBreakCount="1">
    <brk id="56" max="1048575" man="1"/>
  </colBreaks>
  <ignoredErrors>
    <ignoredError sqref="AT99:AT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Button 12">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15383" r:id="rId5" name="Button 23">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15391" r:id="rId6" name="Button 31">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14:formula1>
            <xm:f>PARAMETROS!$H$2:$H$5</xm:f>
          </x14:formula1>
          <xm:sqref>AS18:AS21 AS14:AS16 AS82 AS85:AS88 AS96:AS97 AS99 AS102 AS104:AS105 AS23 AS38 AS69 AS53:AS54</xm:sqref>
        </x14:dataValidation>
        <x14:dataValidation type="list" allowBlank="1" showInputMessage="1" showErrorMessage="1">
          <x14:formula1>
            <xm:f>PARAMETROS!$AF$2:$AF$24</xm:f>
          </x14:formula1>
          <xm:sqref>K17 K103 K70:K71 K83 K89:K90 K98 K106:K109 K22</xm:sqref>
        </x14:dataValidation>
        <x14:dataValidation type="list" allowBlank="1" showInputMessage="1" showErrorMessage="1">
          <x14:formula1>
            <xm:f>PARAMETROS!$B$2:$B$10</xm:f>
          </x14:formula1>
          <xm:sqref>E18:E21 E14:E16 E82 E73:E74 E85:E88 E91:E92 E96:E97 E104:E105 E102 E99 E23 E38 E69 E53:E54</xm:sqref>
        </x14:dataValidation>
        <x14:dataValidation type="list" allowBlank="1" showInputMessage="1" showErrorMessage="1">
          <x14:formula1>
            <xm:f>PARAMETROS!$C$2:$C$8</xm:f>
          </x14:formula1>
          <xm:sqref>A18:A21 A14:A16 A72:A74 A78 A82 A85:A88 A91:A92 A95:A97 A104:A105 A102 A23 A53:A54 A69</xm:sqref>
        </x14:dataValidation>
        <x14:dataValidation type="list" allowBlank="1" showInputMessage="1" showErrorMessage="1">
          <x14:formula1>
            <xm:f>PARAMETROS!$D$2:$D$7</xm:f>
          </x14:formula1>
          <xm:sqref>B18:B21 B14:B16 B102 B82 B73:B74 B85:B88 B91:B92 B96:B97 B104:B105 B38 B69 B53:B54</xm:sqref>
        </x14:dataValidation>
        <x14:dataValidation type="list" allowBlank="1" showInputMessage="1" showErrorMessage="1">
          <x14:formula1>
            <xm:f>PARAMETROS!$A$2:$A$12</xm:f>
          </x14:formula1>
          <xm:sqref>C18:C21 C14:C16 C82 C73:C74 C85:C88 C91:C92 C96:C97 C104:C105 C102 C23 C38 C69 C53:C54</xm:sqref>
        </x14:dataValidation>
        <x14:dataValidation type="list" allowBlank="1" showInputMessage="1" showErrorMessage="1">
          <x14:formula1>
            <xm:f>PARAMETROS!$G$2:$G$6</xm:f>
          </x14:formula1>
          <xm:sqref>H18:I21 H14:I16 H82:I82 H73:I74 H85:I88 H91:I92 H96:I97 H104:I105 H102:I102 H23:I23 H38:I38 H69:I69 H53:I54</xm:sqref>
        </x14:dataValidation>
        <x14:dataValidation type="list" allowBlank="1" showInputMessage="1">
          <x14:formula1>
            <xm:f>PARAMETROS!$AF$2:$AF$24</xm:f>
          </x14:formula1>
          <xm:sqref>K18:K21 K14:K16 K82 K85:K88 K96:K97 K104:K105 K102 K23 K38 K69 K53:K54</xm:sqref>
        </x14:dataValidation>
        <x14:dataValidation type="list" allowBlank="1" showInputMessage="1" showErrorMessage="1">
          <x14:formula1>
            <xm:f>[2]PARAMETROS!#REF!</xm:f>
          </x14:formula1>
          <xm:sqref>H72:I72 E72 B72:C72 AS72</xm:sqref>
        </x14:dataValidation>
        <x14:dataValidation type="list" allowBlank="1" showInputMessage="1">
          <x14:formula1>
            <xm:f>[2]PARAMETROS!#REF!</xm:f>
          </x14:formula1>
          <xm:sqref>K72</xm:sqref>
        </x14:dataValidation>
        <x14:dataValidation type="list" allowBlank="1" showInputMessage="1" showErrorMessage="1">
          <x14:formula1>
            <xm:f>[3]PARAMETROS!#REF!</xm:f>
          </x14:formula1>
          <xm:sqref>E75:E78 A75:C77 H75:I78 AS75:AS78 B78:C78 K79:K80</xm:sqref>
        </x14:dataValidation>
        <x14:dataValidation type="list" allowBlank="1" showInputMessage="1">
          <x14:formula1>
            <xm:f>[3]PARAMETROS!#REF!</xm:f>
          </x14:formula1>
          <xm:sqref>K75:K78</xm:sqref>
        </x14:dataValidation>
        <x14:dataValidation type="list" allowBlank="1" showInputMessage="1" showErrorMessage="1">
          <x14:formula1>
            <xm:f>[4]PARAMETROS!#REF!</xm:f>
          </x14:formula1>
          <xm:sqref>H81:I81 E81 A81:C81 AS81</xm:sqref>
        </x14:dataValidation>
        <x14:dataValidation type="list" allowBlank="1" showInputMessage="1">
          <x14:formula1>
            <xm:f>[4]PARAMETROS!#REF!</xm:f>
          </x14:formula1>
          <xm:sqref>K81</xm:sqref>
        </x14:dataValidation>
        <x14:dataValidation type="list" allowBlank="1" showInputMessage="1" showErrorMessage="1">
          <x14:formula1>
            <xm:f>[5]PARAMETROS!#REF!</xm:f>
          </x14:formula1>
          <xm:sqref>A84:C84 E84 H84:I84 AS84 AS91:AS94</xm:sqref>
        </x14:dataValidation>
        <x14:dataValidation type="list" allowBlank="1" showInputMessage="1">
          <x14:formula1>
            <xm:f>[5]PARAMETROS!#REF!</xm:f>
          </x14:formula1>
          <xm:sqref>K84 K91:K94</xm:sqref>
        </x14:dataValidation>
        <x14:dataValidation type="list" allowBlank="1" showInputMessage="1" showErrorMessage="1">
          <x14:formula1>
            <xm:f>[6]PARAMETROS!#REF!</xm:f>
          </x14:formula1>
          <xm:sqref>E95 H95:I95 B95:C95 AS95</xm:sqref>
        </x14:dataValidation>
        <x14:dataValidation type="list" allowBlank="1" showInputMessage="1">
          <x14:formula1>
            <xm:f>[6]PARAMETROS!#REF!</xm:f>
          </x14:formula1>
          <xm:sqref>K95</xm:sqref>
        </x14:dataValidation>
        <x14:dataValidation type="list" allowBlank="1" showInputMessage="1" showErrorMessage="1">
          <x14:formula1>
            <xm:f>[7]PARAMETROS!#REF!</xm:f>
          </x14:formula1>
          <xm:sqref>A99:C101 H99:I101</xm:sqref>
        </x14:dataValidation>
        <x14:dataValidation type="list" allowBlank="1" showInputMessage="1">
          <x14:formula1>
            <xm:f>[7]PARAMETROS!#REF!</xm:f>
          </x14:formula1>
          <xm:sqref>K99:K101</xm:sqref>
        </x14:dataValidation>
        <x14:dataValidation type="list" allowBlank="1" showInputMessage="1">
          <x14:formula1>
            <xm:f>[8]PARAMETROS!#REF!</xm:f>
          </x14:formula1>
          <xm:sqref>K73:K74</xm:sqref>
        </x14:dataValidation>
        <x14:dataValidation type="list" allowBlank="1" showInputMessage="1" showErrorMessage="1">
          <x14:formula1>
            <xm:f>[9]PARAMETROS!#REF!</xm:f>
          </x14:formula1>
          <xm:sqref>AS73:AS74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FFFF00"/>
  </sheetPr>
  <dimension ref="C1:L13"/>
  <sheetViews>
    <sheetView topLeftCell="B1" zoomScaleNormal="100" zoomScaleSheetLayoutView="80" workbookViewId="0">
      <selection activeCell="C4" sqref="C4"/>
    </sheetView>
  </sheetViews>
  <sheetFormatPr baseColWidth="10" defaultRowHeight="12.75"/>
  <cols>
    <col min="1" max="4" width="11.42578125" style="2"/>
    <col min="5" max="5" width="18.5703125" style="2" customWidth="1"/>
    <col min="6" max="6" width="28.140625" style="2" customWidth="1"/>
    <col min="7" max="7" width="24.140625" style="71" customWidth="1"/>
    <col min="8" max="8" width="20.42578125" style="71" customWidth="1"/>
    <col min="9" max="9" width="21"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2">
      <c r="E1" s="4"/>
      <c r="F1" s="5"/>
    </row>
    <row r="2" spans="3:12" ht="13.5" thickBot="1">
      <c r="E2" s="4"/>
      <c r="F2" s="5"/>
    </row>
    <row r="3" spans="3:12" ht="16.5" thickBot="1">
      <c r="C3" s="228" t="s">
        <v>938</v>
      </c>
      <c r="E3" s="1214" t="s">
        <v>701</v>
      </c>
      <c r="F3" s="1273"/>
      <c r="G3" s="1273"/>
      <c r="H3" s="1273"/>
      <c r="I3" s="1274"/>
    </row>
    <row r="4" spans="3:12" ht="66" customHeight="1">
      <c r="E4" s="145" t="s">
        <v>548</v>
      </c>
      <c r="F4" s="72" t="s">
        <v>549</v>
      </c>
      <c r="G4" s="72" t="s">
        <v>550</v>
      </c>
      <c r="H4" s="72" t="s">
        <v>551</v>
      </c>
      <c r="I4" s="74" t="s">
        <v>552</v>
      </c>
      <c r="J4" s="220"/>
      <c r="K4" s="60"/>
      <c r="L4" s="60"/>
    </row>
    <row r="5" spans="3:12" ht="15">
      <c r="E5" s="176" t="s">
        <v>553</v>
      </c>
      <c r="F5" s="23" t="s">
        <v>554</v>
      </c>
      <c r="G5" s="23" t="s">
        <v>555</v>
      </c>
      <c r="H5" s="23">
        <v>2</v>
      </c>
      <c r="I5" s="177">
        <v>2</v>
      </c>
    </row>
    <row r="6" spans="3:12" ht="15">
      <c r="E6" s="176" t="s">
        <v>553</v>
      </c>
      <c r="F6" s="23" t="s">
        <v>554</v>
      </c>
      <c r="G6" s="23" t="s">
        <v>556</v>
      </c>
      <c r="H6" s="23">
        <v>2</v>
      </c>
      <c r="I6" s="177">
        <v>1</v>
      </c>
    </row>
    <row r="7" spans="3:12" ht="15">
      <c r="E7" s="176" t="s">
        <v>553</v>
      </c>
      <c r="F7" s="23" t="s">
        <v>554</v>
      </c>
      <c r="G7" s="23" t="s">
        <v>557</v>
      </c>
      <c r="H7" s="23">
        <v>2</v>
      </c>
      <c r="I7" s="177">
        <v>0</v>
      </c>
    </row>
    <row r="8" spans="3:12" ht="15">
      <c r="E8" s="176" t="s">
        <v>553</v>
      </c>
      <c r="F8" s="23" t="s">
        <v>557</v>
      </c>
      <c r="G8" s="23" t="s">
        <v>555</v>
      </c>
      <c r="H8" s="23">
        <v>0</v>
      </c>
      <c r="I8" s="177">
        <v>2</v>
      </c>
    </row>
    <row r="9" spans="3:12" ht="15">
      <c r="E9" s="176" t="s">
        <v>558</v>
      </c>
      <c r="F9" s="23" t="s">
        <v>554</v>
      </c>
      <c r="G9" s="23" t="s">
        <v>555</v>
      </c>
      <c r="H9" s="23">
        <v>1</v>
      </c>
      <c r="I9" s="177">
        <v>1</v>
      </c>
    </row>
    <row r="10" spans="3:12" ht="15">
      <c r="E10" s="176" t="s">
        <v>558</v>
      </c>
      <c r="F10" s="23" t="s">
        <v>554</v>
      </c>
      <c r="G10" s="23" t="s">
        <v>556</v>
      </c>
      <c r="H10" s="23">
        <v>1</v>
      </c>
      <c r="I10" s="177">
        <v>0</v>
      </c>
    </row>
    <row r="11" spans="3:12" ht="15">
      <c r="E11" s="176" t="s">
        <v>558</v>
      </c>
      <c r="F11" s="23" t="s">
        <v>554</v>
      </c>
      <c r="G11" s="23" t="s">
        <v>557</v>
      </c>
      <c r="H11" s="23">
        <v>1</v>
      </c>
      <c r="I11" s="177">
        <v>0</v>
      </c>
    </row>
    <row r="12" spans="3:12" ht="15.75" thickBot="1">
      <c r="E12" s="178" t="s">
        <v>558</v>
      </c>
      <c r="F12" s="193" t="s">
        <v>557</v>
      </c>
      <c r="G12" s="193" t="s">
        <v>555</v>
      </c>
      <c r="H12" s="193">
        <v>0</v>
      </c>
      <c r="I12" s="179">
        <v>1</v>
      </c>
    </row>
    <row r="13" spans="3:12">
      <c r="E13" s="4"/>
      <c r="F13" s="5"/>
    </row>
  </sheetData>
  <sheetProtection password="E0DB" sheet="1" objects="1" scenarios="1" formatCells="0" formatColumns="0" formatRows="0" sort="0" autoFilter="0"/>
  <mergeCells count="1">
    <mergeCell ref="E3:I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Bt_inic_desplzamient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BT112"/>
  <sheetViews>
    <sheetView topLeftCell="AF1" workbookViewId="0">
      <selection activeCell="AN7" sqref="AN7"/>
    </sheetView>
  </sheetViews>
  <sheetFormatPr baseColWidth="10" defaultRowHeight="15"/>
  <cols>
    <col min="1" max="1" width="66" bestFit="1" customWidth="1"/>
    <col min="2" max="2" width="21.140625" customWidth="1"/>
    <col min="3" max="3" width="24" customWidth="1"/>
    <col min="4" max="4" width="19.42578125" customWidth="1"/>
    <col min="5" max="5" width="30.140625" customWidth="1"/>
    <col min="6" max="7" width="14.7109375" customWidth="1"/>
    <col min="9" max="11" width="33.85546875" customWidth="1"/>
    <col min="12" max="12" width="27.42578125" customWidth="1"/>
    <col min="13" max="13" width="20.140625" customWidth="1"/>
    <col min="14" max="18" width="33.85546875" customWidth="1"/>
    <col min="19" max="19" width="24.85546875" bestFit="1" customWidth="1"/>
    <col min="20" max="20" width="21.42578125" bestFit="1" customWidth="1"/>
    <col min="21" max="21" width="18.140625" bestFit="1" customWidth="1"/>
    <col min="22" max="22" width="19.140625" bestFit="1" customWidth="1"/>
    <col min="24" max="24" width="26.7109375" bestFit="1" customWidth="1"/>
    <col min="25" max="25" width="40.28515625" customWidth="1"/>
    <col min="26" max="26" width="41.140625" customWidth="1"/>
    <col min="27" max="28" width="45.7109375" customWidth="1"/>
    <col min="29" max="29" width="23" bestFit="1" customWidth="1"/>
    <col min="30" max="30" width="43" customWidth="1"/>
    <col min="31" max="31" width="30.42578125" bestFit="1" customWidth="1"/>
    <col min="32" max="32" width="14.140625" bestFit="1" customWidth="1"/>
    <col min="36" max="36" width="18.7109375" customWidth="1"/>
    <col min="38" max="38" width="22.140625" customWidth="1"/>
    <col min="40" max="40" width="48.5703125" bestFit="1" customWidth="1"/>
    <col min="41" max="41" width="36.28515625" bestFit="1" customWidth="1"/>
    <col min="42" max="42" width="29.85546875" customWidth="1"/>
    <col min="43" max="43" width="26.28515625" customWidth="1"/>
    <col min="44" max="44" width="29.5703125" customWidth="1"/>
    <col min="45" max="45" width="22" customWidth="1"/>
    <col min="46" max="46" width="21" customWidth="1"/>
    <col min="47" max="47" width="31.85546875" bestFit="1" customWidth="1"/>
    <col min="48" max="48" width="31.85546875" customWidth="1"/>
    <col min="49" max="49" width="33.28515625" customWidth="1"/>
    <col min="50" max="50" width="25.7109375" customWidth="1"/>
    <col min="51" max="51" width="27" customWidth="1"/>
    <col min="52" max="52" width="37.5703125" customWidth="1"/>
    <col min="53" max="53" width="24.5703125" customWidth="1"/>
    <col min="54" max="54" width="21.5703125" customWidth="1"/>
    <col min="56" max="56" width="36.7109375" bestFit="1" customWidth="1"/>
    <col min="60" max="60" width="19.42578125" bestFit="1" customWidth="1"/>
    <col min="64" max="64" width="16.28515625" customWidth="1"/>
    <col min="65" max="65" width="11.42578125" style="134"/>
  </cols>
  <sheetData>
    <row r="1" spans="1:72" ht="50.1" customHeight="1" thickBot="1">
      <c r="A1" s="7" t="s">
        <v>0</v>
      </c>
      <c r="B1" s="7" t="s">
        <v>66</v>
      </c>
      <c r="C1" s="7" t="s">
        <v>161</v>
      </c>
      <c r="D1" s="7" t="s">
        <v>172</v>
      </c>
      <c r="E1" s="7" t="s">
        <v>162</v>
      </c>
      <c r="F1" s="7" t="s">
        <v>196</v>
      </c>
      <c r="G1" s="7" t="s">
        <v>195</v>
      </c>
      <c r="H1" s="36" t="s">
        <v>201</v>
      </c>
      <c r="I1" s="83" t="s">
        <v>718</v>
      </c>
      <c r="J1" s="83" t="s">
        <v>704</v>
      </c>
      <c r="K1" s="83" t="s">
        <v>705</v>
      </c>
      <c r="L1" s="83" t="s">
        <v>706</v>
      </c>
      <c r="M1" s="83" t="s">
        <v>707</v>
      </c>
      <c r="N1" s="83" t="s">
        <v>708</v>
      </c>
      <c r="O1" s="83" t="s">
        <v>709</v>
      </c>
      <c r="P1" s="83" t="s">
        <v>710</v>
      </c>
      <c r="Q1" s="83" t="s">
        <v>730</v>
      </c>
      <c r="R1" s="83" t="s">
        <v>731</v>
      </c>
      <c r="S1" s="83" t="s">
        <v>711</v>
      </c>
      <c r="T1" s="83" t="s">
        <v>479</v>
      </c>
      <c r="U1" s="83" t="s">
        <v>712</v>
      </c>
      <c r="V1" s="83" t="s">
        <v>702</v>
      </c>
      <c r="W1" s="83" t="s">
        <v>703</v>
      </c>
      <c r="X1" s="89" t="s">
        <v>723</v>
      </c>
      <c r="Y1" s="89" t="s">
        <v>790</v>
      </c>
      <c r="Z1" s="89" t="s">
        <v>786</v>
      </c>
      <c r="AA1" s="90" t="s">
        <v>789</v>
      </c>
      <c r="AB1" s="90" t="s">
        <v>788</v>
      </c>
      <c r="AC1" s="89" t="s">
        <v>787</v>
      </c>
      <c r="AD1" s="90" t="s">
        <v>725</v>
      </c>
      <c r="AE1" s="89" t="s">
        <v>722</v>
      </c>
      <c r="AF1" s="36" t="s">
        <v>283</v>
      </c>
      <c r="AG1" s="1275" t="s">
        <v>291</v>
      </c>
      <c r="AH1" s="1276"/>
      <c r="AI1" s="1276"/>
      <c r="AJ1" s="1276"/>
      <c r="AK1" s="1276"/>
      <c r="AL1" s="1276"/>
      <c r="AM1" s="1277"/>
      <c r="AN1" s="86" t="s">
        <v>174</v>
      </c>
      <c r="AO1" s="87" t="s">
        <v>733</v>
      </c>
      <c r="AP1" s="87" t="s">
        <v>732</v>
      </c>
      <c r="AQ1" s="87" t="s">
        <v>777</v>
      </c>
      <c r="AR1" s="87" t="s">
        <v>734</v>
      </c>
      <c r="AS1" s="87" t="s">
        <v>735</v>
      </c>
      <c r="AT1" s="87" t="s">
        <v>736</v>
      </c>
      <c r="AU1" s="87" t="s">
        <v>778</v>
      </c>
      <c r="AV1" s="88" t="s">
        <v>762</v>
      </c>
      <c r="AW1" s="88" t="s">
        <v>779</v>
      </c>
      <c r="AX1" s="88" t="s">
        <v>739</v>
      </c>
      <c r="AY1" s="88" t="s">
        <v>780</v>
      </c>
      <c r="AZ1" s="88" t="s">
        <v>737</v>
      </c>
      <c r="BA1" s="88" t="s">
        <v>781</v>
      </c>
      <c r="BB1" s="33" t="s">
        <v>738</v>
      </c>
      <c r="BC1" s="88" t="s">
        <v>791</v>
      </c>
      <c r="BD1" s="1278" t="s">
        <v>812</v>
      </c>
      <c r="BE1" s="1279"/>
      <c r="BF1" s="1280"/>
      <c r="BH1" s="1278" t="s">
        <v>811</v>
      </c>
      <c r="BI1" s="1279"/>
      <c r="BJ1" s="1280"/>
      <c r="BL1" s="7" t="s">
        <v>837</v>
      </c>
      <c r="BM1" s="133" t="s">
        <v>846</v>
      </c>
      <c r="BN1" s="6"/>
      <c r="BO1" s="133" t="s">
        <v>912</v>
      </c>
      <c r="BP1" s="6"/>
      <c r="BQ1" s="6"/>
      <c r="BR1" s="6"/>
      <c r="BS1" s="6"/>
      <c r="BT1" s="28"/>
    </row>
    <row r="2" spans="1:72" ht="50.1" customHeight="1" thickBot="1">
      <c r="A2" s="24" t="s">
        <v>184</v>
      </c>
      <c r="B2" s="6" t="s">
        <v>72</v>
      </c>
      <c r="C2" s="11" t="s">
        <v>68</v>
      </c>
      <c r="D2" s="11" t="s">
        <v>163</v>
      </c>
      <c r="E2" s="11" t="s">
        <v>165</v>
      </c>
      <c r="F2" s="11" t="s">
        <v>197</v>
      </c>
      <c r="G2" s="12">
        <v>1</v>
      </c>
      <c r="H2" s="84" t="s">
        <v>199</v>
      </c>
      <c r="I2" s="84" t="s">
        <v>719</v>
      </c>
      <c r="J2" s="85" t="s">
        <v>403</v>
      </c>
      <c r="K2" s="85" t="s">
        <v>410</v>
      </c>
      <c r="L2" s="53" t="s">
        <v>416</v>
      </c>
      <c r="M2" s="53" t="s">
        <v>420</v>
      </c>
      <c r="N2" s="53" t="s">
        <v>424</v>
      </c>
      <c r="O2" s="53" t="s">
        <v>438</v>
      </c>
      <c r="P2" s="53" t="s">
        <v>445</v>
      </c>
      <c r="Q2" s="53" t="s">
        <v>451</v>
      </c>
      <c r="R2" s="54" t="s">
        <v>461</v>
      </c>
      <c r="S2" s="54" t="s">
        <v>472</v>
      </c>
      <c r="T2" s="57" t="s">
        <v>465</v>
      </c>
      <c r="U2" s="57" t="s">
        <v>493</v>
      </c>
      <c r="V2" s="57" t="s">
        <v>498</v>
      </c>
      <c r="W2" s="84"/>
      <c r="X2" s="45" t="s">
        <v>312</v>
      </c>
      <c r="Y2" s="45" t="s">
        <v>315</v>
      </c>
      <c r="Z2" s="94" t="s">
        <v>315</v>
      </c>
      <c r="AA2" s="95" t="s">
        <v>315</v>
      </c>
      <c r="AB2" s="95" t="s">
        <v>368</v>
      </c>
      <c r="AC2" s="44" t="s">
        <v>359</v>
      </c>
      <c r="AD2" s="49" t="s">
        <v>377</v>
      </c>
      <c r="AE2" s="45" t="s">
        <v>322</v>
      </c>
      <c r="AF2" s="37" t="s">
        <v>81</v>
      </c>
      <c r="AG2" s="35" t="s">
        <v>284</v>
      </c>
      <c r="AH2" s="12" t="s">
        <v>286</v>
      </c>
      <c r="AI2" s="12" t="s">
        <v>288</v>
      </c>
      <c r="AJ2" s="12" t="s">
        <v>300</v>
      </c>
      <c r="AK2" s="12" t="s">
        <v>292</v>
      </c>
      <c r="AL2" s="12" t="s">
        <v>294</v>
      </c>
      <c r="AM2" s="38" t="s">
        <v>296</v>
      </c>
      <c r="AN2" s="2" t="s">
        <v>175</v>
      </c>
      <c r="AO2" s="190" t="s">
        <v>740</v>
      </c>
      <c r="AP2" s="190" t="s">
        <v>742</v>
      </c>
      <c r="AQ2" s="190" t="s">
        <v>211</v>
      </c>
      <c r="AR2" s="190" t="s">
        <v>744</v>
      </c>
      <c r="AS2" s="190" t="s">
        <v>225</v>
      </c>
      <c r="AT2" s="190" t="s">
        <v>748</v>
      </c>
      <c r="AU2" s="190" t="s">
        <v>749</v>
      </c>
      <c r="AV2" s="190" t="s">
        <v>239</v>
      </c>
      <c r="AW2" s="190" t="s">
        <v>767</v>
      </c>
      <c r="AX2" s="190" t="s">
        <v>768</v>
      </c>
      <c r="AY2" s="190" t="s">
        <v>262</v>
      </c>
      <c r="AZ2" s="190" t="s">
        <v>774</v>
      </c>
      <c r="BA2" s="190" t="s">
        <v>273</v>
      </c>
      <c r="BB2" s="190" t="s">
        <v>275</v>
      </c>
      <c r="BD2" t="s">
        <v>794</v>
      </c>
      <c r="BE2">
        <v>2</v>
      </c>
      <c r="BF2">
        <v>2</v>
      </c>
      <c r="BH2" t="s">
        <v>802</v>
      </c>
      <c r="BI2" t="s">
        <v>198</v>
      </c>
      <c r="BJ2" t="s">
        <v>149</v>
      </c>
      <c r="BL2" t="s">
        <v>843</v>
      </c>
      <c r="BM2" s="132" t="s">
        <v>859</v>
      </c>
      <c r="BO2" t="s">
        <v>911</v>
      </c>
    </row>
    <row r="3" spans="1:72" ht="50.1" customHeight="1" thickBot="1">
      <c r="A3" s="24" t="s">
        <v>185</v>
      </c>
      <c r="B3" s="6" t="s">
        <v>73</v>
      </c>
      <c r="C3" s="11" t="s">
        <v>727</v>
      </c>
      <c r="D3" s="11" t="s">
        <v>71</v>
      </c>
      <c r="E3" s="11" t="s">
        <v>166</v>
      </c>
      <c r="F3" s="11" t="s">
        <v>198</v>
      </c>
      <c r="G3" s="12">
        <v>2</v>
      </c>
      <c r="H3" s="84" t="s">
        <v>202</v>
      </c>
      <c r="I3" s="84" t="s">
        <v>720</v>
      </c>
      <c r="J3" s="85" t="s">
        <v>404</v>
      </c>
      <c r="K3" s="85" t="s">
        <v>411</v>
      </c>
      <c r="L3" s="51" t="s">
        <v>417</v>
      </c>
      <c r="M3" s="51" t="s">
        <v>421</v>
      </c>
      <c r="N3" s="51" t="s">
        <v>425</v>
      </c>
      <c r="O3" s="51" t="s">
        <v>439</v>
      </c>
      <c r="P3" s="51" t="s">
        <v>446</v>
      </c>
      <c r="Q3" s="51" t="s">
        <v>452</v>
      </c>
      <c r="R3" s="54" t="s">
        <v>463</v>
      </c>
      <c r="S3" s="54" t="s">
        <v>474</v>
      </c>
      <c r="T3" s="57" t="s">
        <v>482</v>
      </c>
      <c r="U3" s="57" t="s">
        <v>495</v>
      </c>
      <c r="V3" s="57" t="s">
        <v>480</v>
      </c>
      <c r="W3" s="84"/>
      <c r="X3" s="45" t="s">
        <v>315</v>
      </c>
      <c r="Y3" s="45" t="s">
        <v>325</v>
      </c>
      <c r="Z3" s="94" t="s">
        <v>370</v>
      </c>
      <c r="AA3" s="95" t="s">
        <v>325</v>
      </c>
      <c r="AB3" s="95" t="s">
        <v>369</v>
      </c>
      <c r="AC3" s="45" t="s">
        <v>366</v>
      </c>
      <c r="AD3" s="49" t="s">
        <v>386</v>
      </c>
      <c r="AE3" s="45" t="s">
        <v>325</v>
      </c>
      <c r="AF3" s="37" t="s">
        <v>82</v>
      </c>
      <c r="AG3" s="35" t="s">
        <v>285</v>
      </c>
      <c r="AH3" s="12" t="s">
        <v>287</v>
      </c>
      <c r="AI3" s="12" t="s">
        <v>289</v>
      </c>
      <c r="AJ3" s="12" t="s">
        <v>299</v>
      </c>
      <c r="AK3" s="12" t="s">
        <v>293</v>
      </c>
      <c r="AL3" s="12" t="s">
        <v>295</v>
      </c>
      <c r="AM3" s="38" t="s">
        <v>297</v>
      </c>
      <c r="AN3" s="2" t="s">
        <v>176</v>
      </c>
      <c r="AO3" s="191" t="s">
        <v>741</v>
      </c>
      <c r="AP3" s="188" t="s">
        <v>205</v>
      </c>
      <c r="AQ3" s="188" t="s">
        <v>212</v>
      </c>
      <c r="AR3" s="188" t="s">
        <v>216</v>
      </c>
      <c r="AS3" s="188" t="s">
        <v>745</v>
      </c>
      <c r="AT3" s="191" t="s">
        <v>236</v>
      </c>
      <c r="AU3" s="188" t="s">
        <v>750</v>
      </c>
      <c r="AV3" s="188" t="s">
        <v>240</v>
      </c>
      <c r="AW3" s="188" t="s">
        <v>249</v>
      </c>
      <c r="AX3" s="188" t="s">
        <v>769</v>
      </c>
      <c r="AY3" s="188" t="s">
        <v>263</v>
      </c>
      <c r="AZ3" s="188" t="s">
        <v>267</v>
      </c>
      <c r="BA3" s="188" t="s">
        <v>274</v>
      </c>
      <c r="BB3" s="188" t="s">
        <v>276</v>
      </c>
      <c r="BD3" t="s">
        <v>795</v>
      </c>
      <c r="BE3">
        <v>2</v>
      </c>
      <c r="BF3">
        <v>1</v>
      </c>
      <c r="BH3" t="s">
        <v>803</v>
      </c>
      <c r="BI3" t="s">
        <v>801</v>
      </c>
      <c r="BJ3" t="s">
        <v>23</v>
      </c>
      <c r="BL3" t="s">
        <v>841</v>
      </c>
      <c r="BM3" s="132" t="s">
        <v>851</v>
      </c>
    </row>
    <row r="4" spans="1:72" ht="50.1" customHeight="1" thickBot="1">
      <c r="A4" s="24" t="s">
        <v>186</v>
      </c>
      <c r="B4" s="6" t="s">
        <v>74</v>
      </c>
      <c r="C4" s="11" t="s">
        <v>69</v>
      </c>
      <c r="D4" s="11" t="s">
        <v>26</v>
      </c>
      <c r="E4" s="11" t="s">
        <v>167</v>
      </c>
      <c r="F4" s="11"/>
      <c r="G4" s="12">
        <v>3</v>
      </c>
      <c r="H4" s="84" t="s">
        <v>200</v>
      </c>
      <c r="I4" s="84" t="s">
        <v>721</v>
      </c>
      <c r="J4" s="85" t="s">
        <v>405</v>
      </c>
      <c r="K4" s="85" t="s">
        <v>412</v>
      </c>
      <c r="L4" s="52" t="s">
        <v>418</v>
      </c>
      <c r="M4" s="52" t="s">
        <v>422</v>
      </c>
      <c r="N4" s="51" t="s">
        <v>426</v>
      </c>
      <c r="O4" s="51" t="s">
        <v>440</v>
      </c>
      <c r="P4" s="51" t="s">
        <v>447</v>
      </c>
      <c r="Q4" s="51" t="s">
        <v>453</v>
      </c>
      <c r="R4" s="54" t="s">
        <v>465</v>
      </c>
      <c r="S4" s="54" t="s">
        <v>476</v>
      </c>
      <c r="T4" s="57" t="s">
        <v>484</v>
      </c>
      <c r="U4" s="82"/>
      <c r="V4" s="82"/>
      <c r="W4" s="82"/>
      <c r="X4" s="45" t="s">
        <v>354</v>
      </c>
      <c r="Y4" s="45" t="s">
        <v>377</v>
      </c>
      <c r="Z4" s="94" t="s">
        <v>377</v>
      </c>
      <c r="AA4" s="95" t="s">
        <v>377</v>
      </c>
      <c r="AB4" s="95" t="s">
        <v>370</v>
      </c>
      <c r="AC4" s="45" t="s">
        <v>362</v>
      </c>
      <c r="AD4" s="49" t="s">
        <v>389</v>
      </c>
      <c r="AE4" s="45" t="s">
        <v>341</v>
      </c>
      <c r="AF4" s="37" t="s">
        <v>83</v>
      </c>
      <c r="AG4" s="15"/>
      <c r="AH4" s="25"/>
      <c r="AI4" s="25"/>
      <c r="AJ4" s="13" t="s">
        <v>290</v>
      </c>
      <c r="AK4" s="25"/>
      <c r="AL4" s="25"/>
      <c r="AM4" s="12" t="s">
        <v>298</v>
      </c>
      <c r="AN4" s="2" t="s">
        <v>177</v>
      </c>
      <c r="AO4" s="70"/>
      <c r="AP4" s="188" t="s">
        <v>206</v>
      </c>
      <c r="AQ4" s="188" t="s">
        <v>213</v>
      </c>
      <c r="AR4" s="188" t="s">
        <v>217</v>
      </c>
      <c r="AS4" s="188" t="s">
        <v>226</v>
      </c>
      <c r="AT4" s="70"/>
      <c r="AU4" s="188" t="s">
        <v>751</v>
      </c>
      <c r="AV4" s="188" t="s">
        <v>241</v>
      </c>
      <c r="AW4" s="188" t="s">
        <v>250</v>
      </c>
      <c r="AX4" s="188" t="s">
        <v>255</v>
      </c>
      <c r="AY4" s="188" t="s">
        <v>264</v>
      </c>
      <c r="AZ4" s="188" t="s">
        <v>268</v>
      </c>
      <c r="BA4" s="188" t="s">
        <v>775</v>
      </c>
      <c r="BB4" s="188" t="s">
        <v>277</v>
      </c>
      <c r="BD4" t="s">
        <v>796</v>
      </c>
      <c r="BE4">
        <v>2</v>
      </c>
      <c r="BF4">
        <v>0</v>
      </c>
      <c r="BH4" t="s">
        <v>804</v>
      </c>
      <c r="BI4" t="s">
        <v>801</v>
      </c>
      <c r="BJ4" t="s">
        <v>150</v>
      </c>
      <c r="BL4" t="s">
        <v>845</v>
      </c>
      <c r="BM4" s="134" t="s">
        <v>848</v>
      </c>
    </row>
    <row r="5" spans="1:72" ht="50.1" customHeight="1" thickBot="1">
      <c r="A5" s="24" t="s">
        <v>187</v>
      </c>
      <c r="B5" s="6" t="s">
        <v>75</v>
      </c>
      <c r="C5" s="11" t="s">
        <v>728</v>
      </c>
      <c r="D5" s="11" t="s">
        <v>67</v>
      </c>
      <c r="E5" s="11" t="s">
        <v>168</v>
      </c>
      <c r="F5" s="11"/>
      <c r="G5" s="12">
        <v>4</v>
      </c>
      <c r="H5" s="84" t="s">
        <v>203</v>
      </c>
      <c r="I5" s="84" t="s">
        <v>722</v>
      </c>
      <c r="J5" s="85" t="s">
        <v>406</v>
      </c>
      <c r="K5" s="85" t="s">
        <v>413</v>
      </c>
      <c r="L5" s="82"/>
      <c r="M5" s="82"/>
      <c r="N5" s="51" t="s">
        <v>427</v>
      </c>
      <c r="O5" s="51" t="s">
        <v>441</v>
      </c>
      <c r="P5" s="51" t="s">
        <v>448</v>
      </c>
      <c r="Q5" s="51" t="s">
        <v>454</v>
      </c>
      <c r="R5" s="54" t="s">
        <v>467</v>
      </c>
      <c r="S5" s="56" t="s">
        <v>478</v>
      </c>
      <c r="T5" s="58" t="s">
        <v>486</v>
      </c>
      <c r="U5" s="82"/>
      <c r="V5" s="82"/>
      <c r="W5" s="82"/>
      <c r="X5" s="45" t="s">
        <v>353</v>
      </c>
      <c r="Y5" s="45" t="s">
        <v>386</v>
      </c>
      <c r="Z5" s="94" t="s">
        <v>386</v>
      </c>
      <c r="AA5" s="95" t="s">
        <v>386</v>
      </c>
      <c r="AB5" s="95" t="s">
        <v>371</v>
      </c>
      <c r="AC5" s="45" t="s">
        <v>360</v>
      </c>
      <c r="AD5" s="49" t="s">
        <v>382</v>
      </c>
      <c r="AE5" s="45" t="s">
        <v>343</v>
      </c>
      <c r="AF5" s="8" t="s">
        <v>84</v>
      </c>
      <c r="AN5" s="2" t="s">
        <v>949</v>
      </c>
      <c r="AO5" s="70"/>
      <c r="AP5" s="188" t="s">
        <v>207</v>
      </c>
      <c r="AQ5" s="188" t="s">
        <v>743</v>
      </c>
      <c r="AR5" s="188" t="s">
        <v>218</v>
      </c>
      <c r="AS5" s="188" t="s">
        <v>227</v>
      </c>
      <c r="AT5" s="70"/>
      <c r="AU5" s="188" t="s">
        <v>237</v>
      </c>
      <c r="AV5" s="188" t="s">
        <v>763</v>
      </c>
      <c r="AW5" s="188" t="s">
        <v>251</v>
      </c>
      <c r="AX5" s="188" t="s">
        <v>256</v>
      </c>
      <c r="AY5" s="188" t="s">
        <v>265</v>
      </c>
      <c r="AZ5" s="188" t="s">
        <v>269</v>
      </c>
      <c r="BA5" s="191" t="s">
        <v>776</v>
      </c>
      <c r="BB5" s="188" t="s">
        <v>278</v>
      </c>
      <c r="BD5" t="s">
        <v>797</v>
      </c>
      <c r="BE5">
        <v>0</v>
      </c>
      <c r="BF5">
        <v>2</v>
      </c>
      <c r="BH5" t="s">
        <v>805</v>
      </c>
      <c r="BI5" t="s">
        <v>801</v>
      </c>
      <c r="BJ5" t="s">
        <v>23</v>
      </c>
      <c r="BL5" t="s">
        <v>839</v>
      </c>
      <c r="BM5" s="132" t="s">
        <v>860</v>
      </c>
    </row>
    <row r="6" spans="1:72" ht="50.1" customHeight="1" thickBot="1">
      <c r="A6" s="24" t="s">
        <v>188</v>
      </c>
      <c r="B6" s="6" t="s">
        <v>76</v>
      </c>
      <c r="C6" s="11" t="s">
        <v>70</v>
      </c>
      <c r="D6" s="11" t="s">
        <v>164</v>
      </c>
      <c r="E6" s="11" t="s">
        <v>169</v>
      </c>
      <c r="F6" s="11"/>
      <c r="G6" s="12">
        <v>5</v>
      </c>
      <c r="H6" s="24"/>
      <c r="I6" s="24" t="s">
        <v>723</v>
      </c>
      <c r="J6" s="85" t="s">
        <v>407</v>
      </c>
      <c r="K6" s="85" t="s">
        <v>414</v>
      </c>
      <c r="N6" s="51" t="s">
        <v>428</v>
      </c>
      <c r="O6" s="51" t="s">
        <v>442</v>
      </c>
      <c r="P6" s="52" t="s">
        <v>449</v>
      </c>
      <c r="Q6" s="52" t="s">
        <v>455</v>
      </c>
      <c r="R6" s="54" t="s">
        <v>469</v>
      </c>
      <c r="T6" s="58" t="s">
        <v>488</v>
      </c>
      <c r="X6" s="45" t="s">
        <v>348</v>
      </c>
      <c r="Y6" s="45" t="s">
        <v>389</v>
      </c>
      <c r="Z6" s="96" t="s">
        <v>389</v>
      </c>
      <c r="AA6" s="95" t="s">
        <v>389</v>
      </c>
      <c r="AB6" s="95" t="s">
        <v>372</v>
      </c>
      <c r="AC6" s="45" t="s">
        <v>361</v>
      </c>
      <c r="AD6" s="49" t="s">
        <v>396</v>
      </c>
      <c r="AE6" s="45" t="s">
        <v>327</v>
      </c>
      <c r="AF6" s="8" t="s">
        <v>85</v>
      </c>
      <c r="AN6" s="2" t="s">
        <v>178</v>
      </c>
      <c r="AO6" s="70"/>
      <c r="AP6" s="188" t="s">
        <v>208</v>
      </c>
      <c r="AQ6" s="188" t="s">
        <v>214</v>
      </c>
      <c r="AR6" s="188" t="s">
        <v>219</v>
      </c>
      <c r="AS6" s="188" t="s">
        <v>228</v>
      </c>
      <c r="AT6" s="70"/>
      <c r="AU6" s="188" t="s">
        <v>752</v>
      </c>
      <c r="AV6" s="188" t="s">
        <v>242</v>
      </c>
      <c r="AW6" s="188" t="s">
        <v>252</v>
      </c>
      <c r="AX6" s="188" t="s">
        <v>257</v>
      </c>
      <c r="AY6" s="191" t="s">
        <v>266</v>
      </c>
      <c r="AZ6" s="188" t="s">
        <v>270</v>
      </c>
      <c r="BA6" s="70"/>
      <c r="BB6" s="188" t="s">
        <v>279</v>
      </c>
      <c r="BD6" t="s">
        <v>798</v>
      </c>
      <c r="BE6">
        <v>1</v>
      </c>
      <c r="BF6">
        <v>1</v>
      </c>
      <c r="BH6" t="s">
        <v>806</v>
      </c>
      <c r="BI6" t="s">
        <v>801</v>
      </c>
      <c r="BJ6" t="s">
        <v>23</v>
      </c>
      <c r="BL6" t="s">
        <v>842</v>
      </c>
      <c r="BM6" s="134" t="s">
        <v>850</v>
      </c>
    </row>
    <row r="7" spans="1:72" ht="114.75" customHeight="1" thickBot="1">
      <c r="A7" s="24" t="s">
        <v>189</v>
      </c>
      <c r="B7" s="6" t="s">
        <v>77</v>
      </c>
      <c r="C7" s="34" t="s">
        <v>729</v>
      </c>
      <c r="D7" s="6" t="s">
        <v>141</v>
      </c>
      <c r="E7" s="11" t="s">
        <v>170</v>
      </c>
      <c r="F7" s="32"/>
      <c r="I7" s="24" t="s">
        <v>724</v>
      </c>
      <c r="J7" s="85" t="s">
        <v>408</v>
      </c>
      <c r="N7" s="51" t="s">
        <v>429</v>
      </c>
      <c r="O7" s="52" t="s">
        <v>443</v>
      </c>
      <c r="T7" s="57" t="s">
        <v>490</v>
      </c>
      <c r="X7" s="46" t="s">
        <v>318</v>
      </c>
      <c r="Y7" s="45" t="s">
        <v>382</v>
      </c>
      <c r="Z7" s="45" t="s">
        <v>382</v>
      </c>
      <c r="AA7" s="45" t="s">
        <v>382</v>
      </c>
      <c r="AB7" s="45"/>
      <c r="AC7" s="45" t="s">
        <v>364</v>
      </c>
      <c r="AD7" s="49" t="s">
        <v>376</v>
      </c>
      <c r="AE7" s="45" t="s">
        <v>329</v>
      </c>
      <c r="AF7" s="8" t="s">
        <v>86</v>
      </c>
      <c r="AN7" s="2" t="s">
        <v>950</v>
      </c>
      <c r="AO7" s="70"/>
      <c r="AP7" s="188" t="s">
        <v>209</v>
      </c>
      <c r="AQ7" s="191" t="s">
        <v>215</v>
      </c>
      <c r="AR7" s="188" t="s">
        <v>220</v>
      </c>
      <c r="AS7" s="188" t="s">
        <v>229</v>
      </c>
      <c r="AT7" s="70"/>
      <c r="AU7" s="188" t="s">
        <v>753</v>
      </c>
      <c r="AV7" s="188" t="s">
        <v>243</v>
      </c>
      <c r="AW7" s="189" t="s">
        <v>253</v>
      </c>
      <c r="AX7" s="188" t="s">
        <v>770</v>
      </c>
      <c r="AY7" s="70"/>
      <c r="AZ7" s="188" t="s">
        <v>271</v>
      </c>
      <c r="BA7" s="70"/>
      <c r="BB7" s="188" t="s">
        <v>280</v>
      </c>
      <c r="BD7" t="s">
        <v>799</v>
      </c>
      <c r="BE7">
        <v>1</v>
      </c>
      <c r="BF7">
        <v>0</v>
      </c>
      <c r="BH7" t="s">
        <v>807</v>
      </c>
      <c r="BI7" t="s">
        <v>801</v>
      </c>
      <c r="BJ7" t="s">
        <v>150</v>
      </c>
      <c r="BL7" t="s">
        <v>840</v>
      </c>
      <c r="BM7" s="134" t="s">
        <v>854</v>
      </c>
    </row>
    <row r="8" spans="1:72" ht="50.1" customHeight="1" thickBot="1">
      <c r="A8" s="24" t="s">
        <v>190</v>
      </c>
      <c r="B8" s="6" t="s">
        <v>78</v>
      </c>
      <c r="C8" s="6" t="s">
        <v>140</v>
      </c>
      <c r="E8" s="11" t="s">
        <v>171</v>
      </c>
      <c r="F8" s="32"/>
      <c r="I8" s="24" t="s">
        <v>725</v>
      </c>
      <c r="N8" s="51" t="s">
        <v>430</v>
      </c>
      <c r="X8" s="45" t="s">
        <v>351</v>
      </c>
      <c r="Y8" s="45" t="s">
        <v>396</v>
      </c>
      <c r="Z8" s="45" t="s">
        <v>396</v>
      </c>
      <c r="AA8" s="45" t="s">
        <v>396</v>
      </c>
      <c r="AB8" s="45"/>
      <c r="AC8" s="45" t="s">
        <v>363</v>
      </c>
      <c r="AD8" s="49" t="s">
        <v>380</v>
      </c>
      <c r="AE8" s="45" t="s">
        <v>344</v>
      </c>
      <c r="AF8" s="8" t="s">
        <v>87</v>
      </c>
      <c r="AN8" s="2" t="s">
        <v>951</v>
      </c>
      <c r="AO8" s="70"/>
      <c r="AP8" s="191" t="s">
        <v>210</v>
      </c>
      <c r="AQ8" s="70"/>
      <c r="AR8" s="188" t="s">
        <v>221</v>
      </c>
      <c r="AS8" s="188" t="s">
        <v>230</v>
      </c>
      <c r="AT8" s="70"/>
      <c r="AU8" s="188" t="s">
        <v>754</v>
      </c>
      <c r="AV8" s="188" t="s">
        <v>244</v>
      </c>
      <c r="AW8" s="191" t="s">
        <v>254</v>
      </c>
      <c r="AX8" s="188" t="s">
        <v>771</v>
      </c>
      <c r="AY8" s="70"/>
      <c r="AZ8" s="191" t="s">
        <v>272</v>
      </c>
      <c r="BA8" s="70"/>
      <c r="BB8" s="188" t="s">
        <v>281</v>
      </c>
      <c r="BD8" t="s">
        <v>832</v>
      </c>
      <c r="BE8">
        <v>1</v>
      </c>
      <c r="BF8">
        <v>0</v>
      </c>
      <c r="BH8" t="s">
        <v>808</v>
      </c>
      <c r="BI8" t="s">
        <v>801</v>
      </c>
      <c r="BJ8" t="s">
        <v>150</v>
      </c>
      <c r="BL8" t="s">
        <v>844</v>
      </c>
      <c r="BM8" s="134" t="s">
        <v>847</v>
      </c>
    </row>
    <row r="9" spans="1:72" ht="50.1" customHeight="1" thickBot="1">
      <c r="A9" s="24" t="s">
        <v>191</v>
      </c>
      <c r="B9" s="6" t="s">
        <v>79</v>
      </c>
      <c r="C9" s="27"/>
      <c r="D9" s="26"/>
      <c r="E9" s="26"/>
      <c r="F9" s="29"/>
      <c r="I9" s="24"/>
      <c r="N9" s="51" t="s">
        <v>431</v>
      </c>
      <c r="X9" s="45" t="s">
        <v>357</v>
      </c>
      <c r="Y9" s="45" t="s">
        <v>341</v>
      </c>
      <c r="Z9" s="47" t="s">
        <v>376</v>
      </c>
      <c r="AA9" s="45" t="s">
        <v>341</v>
      </c>
      <c r="AB9" s="45"/>
      <c r="AC9" s="45" t="s">
        <v>365</v>
      </c>
      <c r="AD9" s="49" t="s">
        <v>395</v>
      </c>
      <c r="AE9" s="45" t="s">
        <v>324</v>
      </c>
      <c r="AF9" s="8" t="s">
        <v>88</v>
      </c>
      <c r="AO9" s="70"/>
      <c r="AP9" s="70"/>
      <c r="AQ9" s="70"/>
      <c r="AR9" s="188" t="s">
        <v>222</v>
      </c>
      <c r="AS9" s="188" t="s">
        <v>231</v>
      </c>
      <c r="AT9" s="70"/>
      <c r="AU9" s="188" t="s">
        <v>238</v>
      </c>
      <c r="AV9" s="188" t="s">
        <v>245</v>
      </c>
      <c r="AW9" s="70"/>
      <c r="AX9" s="188" t="s">
        <v>258</v>
      </c>
      <c r="AY9" s="70"/>
      <c r="AZ9" s="70"/>
      <c r="BA9" s="70"/>
      <c r="BB9" s="191" t="s">
        <v>282</v>
      </c>
      <c r="BD9" t="s">
        <v>800</v>
      </c>
      <c r="BE9">
        <v>0</v>
      </c>
      <c r="BF9">
        <v>1</v>
      </c>
      <c r="BH9" t="s">
        <v>809</v>
      </c>
      <c r="BI9" t="s">
        <v>801</v>
      </c>
      <c r="BJ9" t="s">
        <v>150</v>
      </c>
      <c r="BL9" t="s">
        <v>838</v>
      </c>
      <c r="BM9" s="134" t="s">
        <v>857</v>
      </c>
    </row>
    <row r="10" spans="1:72" ht="50.1" customHeight="1" thickBot="1">
      <c r="A10" s="24" t="s">
        <v>192</v>
      </c>
      <c r="B10" s="28" t="s">
        <v>301</v>
      </c>
      <c r="C10" s="29"/>
      <c r="D10" s="29"/>
      <c r="E10" s="29"/>
      <c r="F10" s="29"/>
      <c r="G10" s="30"/>
      <c r="I10" s="24"/>
      <c r="N10" s="51" t="s">
        <v>432</v>
      </c>
      <c r="X10" s="45" t="s">
        <v>317</v>
      </c>
      <c r="Y10" s="45" t="s">
        <v>376</v>
      </c>
      <c r="Z10" s="48" t="s">
        <v>376</v>
      </c>
      <c r="AA10" s="45" t="s">
        <v>376</v>
      </c>
      <c r="AB10" s="92"/>
      <c r="AD10" s="49" t="s">
        <v>397</v>
      </c>
      <c r="AE10" s="45" t="s">
        <v>323</v>
      </c>
      <c r="AF10" s="9" t="s">
        <v>90</v>
      </c>
      <c r="AO10" s="70"/>
      <c r="AP10" s="70"/>
      <c r="AQ10" s="70"/>
      <c r="AR10" s="188" t="s">
        <v>223</v>
      </c>
      <c r="AS10" s="188" t="s">
        <v>232</v>
      </c>
      <c r="AT10" s="70"/>
      <c r="AU10" s="188" t="s">
        <v>755</v>
      </c>
      <c r="AV10" s="188" t="s">
        <v>246</v>
      </c>
      <c r="AW10" s="70"/>
      <c r="AX10" s="188" t="s">
        <v>259</v>
      </c>
      <c r="AY10" s="70"/>
      <c r="AZ10" s="70"/>
      <c r="BA10" s="70"/>
      <c r="BB10" s="70"/>
      <c r="BH10" t="s">
        <v>810</v>
      </c>
      <c r="BI10" t="s">
        <v>801</v>
      </c>
      <c r="BJ10" t="s">
        <v>150</v>
      </c>
      <c r="BM10" s="134" t="s">
        <v>855</v>
      </c>
    </row>
    <row r="11" spans="1:72" ht="50.1" customHeight="1" thickBot="1">
      <c r="A11" s="24" t="s">
        <v>193</v>
      </c>
      <c r="C11" s="29"/>
      <c r="D11" s="29"/>
      <c r="E11" s="29"/>
      <c r="F11" s="29"/>
      <c r="G11" s="30"/>
      <c r="I11" s="24"/>
      <c r="N11" s="51" t="s">
        <v>433</v>
      </c>
      <c r="X11" s="44" t="s">
        <v>316</v>
      </c>
      <c r="Y11" s="45" t="s">
        <v>376</v>
      </c>
      <c r="Z11" s="49" t="s">
        <v>380</v>
      </c>
      <c r="AA11" s="45" t="s">
        <v>376</v>
      </c>
      <c r="AB11" s="92"/>
      <c r="AD11" s="49" t="s">
        <v>378</v>
      </c>
      <c r="AE11" s="45" t="s">
        <v>336</v>
      </c>
      <c r="AF11" s="8" t="s">
        <v>91</v>
      </c>
      <c r="AO11" s="70"/>
      <c r="AP11" s="70"/>
      <c r="AQ11" s="70"/>
      <c r="AR11" s="191" t="s">
        <v>224</v>
      </c>
      <c r="AS11" s="188" t="s">
        <v>233</v>
      </c>
      <c r="AT11" s="70"/>
      <c r="AU11" s="188" t="s">
        <v>756</v>
      </c>
      <c r="AV11" s="188" t="s">
        <v>247</v>
      </c>
      <c r="AW11" s="70"/>
      <c r="AX11" s="188" t="s">
        <v>260</v>
      </c>
      <c r="AY11" s="70"/>
      <c r="AZ11" s="70"/>
      <c r="BA11" s="70"/>
      <c r="BB11" s="70"/>
      <c r="BM11" s="134" t="s">
        <v>858</v>
      </c>
    </row>
    <row r="12" spans="1:72" ht="50.1" customHeight="1" thickBot="1">
      <c r="A12" s="24" t="s">
        <v>194</v>
      </c>
      <c r="B12" s="31"/>
      <c r="C12" s="31"/>
      <c r="D12" s="31"/>
      <c r="E12" s="31"/>
      <c r="F12" s="31"/>
      <c r="G12" s="30"/>
      <c r="I12" s="24"/>
      <c r="N12" s="51" t="s">
        <v>434</v>
      </c>
      <c r="X12" s="45" t="s">
        <v>356</v>
      </c>
      <c r="Y12" s="45" t="s">
        <v>343</v>
      </c>
      <c r="Z12" s="49" t="s">
        <v>395</v>
      </c>
      <c r="AA12" s="45" t="s">
        <v>343</v>
      </c>
      <c r="AB12" s="92"/>
      <c r="AD12" s="49" t="s">
        <v>390</v>
      </c>
      <c r="AE12" s="45" t="s">
        <v>330</v>
      </c>
      <c r="AF12" s="8" t="s">
        <v>92</v>
      </c>
      <c r="AO12" s="70"/>
      <c r="AP12" s="70"/>
      <c r="AQ12" s="70"/>
      <c r="AR12" s="70"/>
      <c r="AS12" s="188" t="s">
        <v>746</v>
      </c>
      <c r="AT12" s="70"/>
      <c r="AU12" s="188" t="s">
        <v>757</v>
      </c>
      <c r="AV12" s="188" t="s">
        <v>764</v>
      </c>
      <c r="AW12" s="70"/>
      <c r="AX12" s="188" t="s">
        <v>772</v>
      </c>
      <c r="AY12" s="70"/>
      <c r="AZ12" s="70"/>
      <c r="BA12" s="70"/>
      <c r="BB12" s="70"/>
      <c r="BM12" s="134" t="s">
        <v>853</v>
      </c>
    </row>
    <row r="13" spans="1:72" ht="50.1" customHeight="1" thickBot="1">
      <c r="I13" s="24"/>
      <c r="N13" s="51" t="s">
        <v>435</v>
      </c>
      <c r="X13" s="45" t="s">
        <v>349</v>
      </c>
      <c r="Y13" s="45" t="s">
        <v>380</v>
      </c>
      <c r="Z13" s="49" t="s">
        <v>397</v>
      </c>
      <c r="AA13" s="45" t="s">
        <v>380</v>
      </c>
      <c r="AB13" s="92"/>
      <c r="AD13" s="49" t="s">
        <v>391</v>
      </c>
      <c r="AE13" s="45" t="s">
        <v>332</v>
      </c>
      <c r="AF13" s="8" t="s">
        <v>93</v>
      </c>
      <c r="AO13" s="70"/>
      <c r="AP13" s="70"/>
      <c r="AQ13" s="70"/>
      <c r="AR13" s="70"/>
      <c r="AS13" s="188" t="s">
        <v>747</v>
      </c>
      <c r="AT13" s="70"/>
      <c r="AU13" s="188" t="s">
        <v>758</v>
      </c>
      <c r="AV13" s="188" t="s">
        <v>765</v>
      </c>
      <c r="AW13" s="70"/>
      <c r="AX13" s="188" t="s">
        <v>261</v>
      </c>
      <c r="AY13" s="70"/>
      <c r="AZ13" s="70"/>
      <c r="BA13" s="70"/>
      <c r="BB13" s="70"/>
      <c r="BM13" s="134" t="s">
        <v>856</v>
      </c>
    </row>
    <row r="14" spans="1:72" ht="50.1" customHeight="1" thickBot="1">
      <c r="I14" s="24"/>
      <c r="N14" s="52" t="s">
        <v>436</v>
      </c>
      <c r="X14" s="45" t="s">
        <v>352</v>
      </c>
      <c r="Y14" s="45" t="s">
        <v>327</v>
      </c>
      <c r="Z14" s="49" t="s">
        <v>378</v>
      </c>
      <c r="AA14" s="45" t="s">
        <v>327</v>
      </c>
      <c r="AB14" s="92"/>
      <c r="AD14" s="49" t="s">
        <v>388</v>
      </c>
      <c r="AE14" s="45" t="s">
        <v>342</v>
      </c>
      <c r="AF14" s="8" t="s">
        <v>94</v>
      </c>
      <c r="AO14" s="70"/>
      <c r="AP14" s="70"/>
      <c r="AQ14" s="70"/>
      <c r="AR14" s="70"/>
      <c r="AS14" s="188" t="s">
        <v>234</v>
      </c>
      <c r="AT14" s="70"/>
      <c r="AU14" s="188" t="s">
        <v>759</v>
      </c>
      <c r="AV14" s="188" t="s">
        <v>766</v>
      </c>
      <c r="AW14" s="70"/>
      <c r="AX14" s="191" t="s">
        <v>773</v>
      </c>
      <c r="AY14" s="70"/>
      <c r="AZ14" s="70"/>
      <c r="BA14" s="70"/>
      <c r="BB14" s="70"/>
      <c r="BM14" s="134" t="s">
        <v>852</v>
      </c>
    </row>
    <row r="15" spans="1:72" ht="50.1" customHeight="1" thickBot="1">
      <c r="X15" s="45" t="s">
        <v>313</v>
      </c>
      <c r="Y15" s="45" t="s">
        <v>395</v>
      </c>
      <c r="Z15" s="49" t="s">
        <v>390</v>
      </c>
      <c r="AA15" s="45" t="s">
        <v>395</v>
      </c>
      <c r="AB15" s="92"/>
      <c r="AD15" s="49" t="s">
        <v>387</v>
      </c>
      <c r="AE15" s="45" t="s">
        <v>333</v>
      </c>
      <c r="AF15" s="8" t="s">
        <v>95</v>
      </c>
      <c r="AO15" s="70"/>
      <c r="AP15" s="70"/>
      <c r="AQ15" s="70"/>
      <c r="AR15" s="70"/>
      <c r="AS15" s="191" t="s">
        <v>235</v>
      </c>
      <c r="AT15" s="70"/>
      <c r="AU15" s="188" t="s">
        <v>760</v>
      </c>
      <c r="AV15" s="191" t="s">
        <v>248</v>
      </c>
      <c r="AW15" s="70"/>
      <c r="AX15" s="70"/>
      <c r="AY15" s="70"/>
      <c r="AZ15" s="70"/>
      <c r="BA15" s="70"/>
      <c r="BB15" s="70"/>
      <c r="BM15" s="134" t="s">
        <v>849</v>
      </c>
    </row>
    <row r="16" spans="1:72" ht="50.1" customHeight="1" thickBot="1">
      <c r="X16" s="46" t="s">
        <v>320</v>
      </c>
      <c r="Y16" s="45" t="s">
        <v>329</v>
      </c>
      <c r="Z16" s="49" t="s">
        <v>391</v>
      </c>
      <c r="AA16" s="45" t="s">
        <v>329</v>
      </c>
      <c r="AB16" s="92"/>
      <c r="AD16" s="49" t="s">
        <v>383</v>
      </c>
      <c r="AE16" s="45" t="s">
        <v>335</v>
      </c>
      <c r="AF16" s="8" t="s">
        <v>96</v>
      </c>
      <c r="AO16" s="70"/>
      <c r="AP16" s="70"/>
      <c r="AQ16" s="70"/>
      <c r="AR16" s="70"/>
      <c r="AS16" s="70"/>
      <c r="AT16" s="70"/>
      <c r="AU16" s="192" t="s">
        <v>761</v>
      </c>
      <c r="AV16" s="70"/>
      <c r="AW16" s="70"/>
      <c r="AX16" s="70"/>
      <c r="AY16" s="70"/>
      <c r="AZ16" s="70"/>
      <c r="BA16" s="70"/>
      <c r="BB16" s="70"/>
    </row>
    <row r="17" spans="24:54" ht="50.1" customHeight="1" thickBot="1">
      <c r="X17" s="45" t="s">
        <v>314</v>
      </c>
      <c r="Y17" s="45" t="s">
        <v>397</v>
      </c>
      <c r="Z17" s="49" t="s">
        <v>374</v>
      </c>
      <c r="AA17" s="45" t="s">
        <v>397</v>
      </c>
      <c r="AB17" s="92"/>
      <c r="AD17" s="49" t="s">
        <v>381</v>
      </c>
      <c r="AE17" s="45" t="s">
        <v>340</v>
      </c>
      <c r="AF17" s="8" t="s">
        <v>97</v>
      </c>
      <c r="AO17" s="70"/>
      <c r="AP17" s="70"/>
      <c r="AQ17" s="70"/>
      <c r="AR17" s="70"/>
      <c r="AS17" s="70"/>
      <c r="AT17" s="70"/>
      <c r="AU17" s="70"/>
      <c r="AV17" s="70"/>
      <c r="AW17" s="70"/>
      <c r="AX17" s="70"/>
      <c r="AY17" s="70"/>
      <c r="AZ17" s="70"/>
      <c r="BA17" s="70"/>
      <c r="BB17" s="70"/>
    </row>
    <row r="18" spans="24:54" ht="50.1" customHeight="1" thickBot="1">
      <c r="X18" s="46" t="s">
        <v>319</v>
      </c>
      <c r="Y18" s="45" t="s">
        <v>378</v>
      </c>
      <c r="Z18" s="49" t="s">
        <v>388</v>
      </c>
      <c r="AA18" s="45" t="s">
        <v>378</v>
      </c>
      <c r="AB18" s="92"/>
      <c r="AD18" s="49" t="s">
        <v>399</v>
      </c>
      <c r="AE18" s="45" t="s">
        <v>346</v>
      </c>
      <c r="AF18" s="8" t="s">
        <v>98</v>
      </c>
      <c r="AO18" s="70"/>
      <c r="AP18" s="70"/>
      <c r="AQ18" s="70"/>
      <c r="AR18" s="70"/>
      <c r="AS18" s="70"/>
      <c r="AT18" s="70"/>
      <c r="AU18" s="70"/>
      <c r="AV18" s="70"/>
      <c r="AW18" s="70"/>
      <c r="AX18" s="70"/>
      <c r="AY18" s="70"/>
      <c r="AZ18" s="70"/>
      <c r="BA18" s="70"/>
      <c r="BB18" s="70"/>
    </row>
    <row r="19" spans="24:54" ht="50.1" customHeight="1" thickBot="1">
      <c r="X19" s="45" t="s">
        <v>350</v>
      </c>
      <c r="Y19" s="45" t="s">
        <v>390</v>
      </c>
      <c r="Z19" s="49" t="s">
        <v>387</v>
      </c>
      <c r="AA19" s="45" t="s">
        <v>390</v>
      </c>
      <c r="AB19" s="92"/>
      <c r="AD19" s="49" t="s">
        <v>394</v>
      </c>
      <c r="AE19" s="45" t="s">
        <v>328</v>
      </c>
      <c r="AF19" s="8" t="s">
        <v>99</v>
      </c>
      <c r="AO19" s="70"/>
      <c r="AP19" s="70"/>
      <c r="AQ19" s="70"/>
      <c r="AR19" s="70"/>
      <c r="AS19" s="70"/>
      <c r="AT19" s="70"/>
      <c r="AU19" s="70"/>
      <c r="AV19" s="70"/>
      <c r="AW19" s="70"/>
      <c r="AX19" s="70"/>
      <c r="AY19" s="70"/>
      <c r="AZ19" s="70"/>
      <c r="BA19" s="70"/>
      <c r="BB19" s="70"/>
    </row>
    <row r="20" spans="24:54" ht="50.1" customHeight="1" thickBot="1">
      <c r="X20" s="47" t="s">
        <v>355</v>
      </c>
      <c r="Y20" s="45" t="s">
        <v>391</v>
      </c>
      <c r="Z20" s="49" t="s">
        <v>383</v>
      </c>
      <c r="AA20" s="45" t="s">
        <v>391</v>
      </c>
      <c r="AB20" s="92"/>
      <c r="AD20" s="49" t="s">
        <v>392</v>
      </c>
      <c r="AE20" s="45" t="s">
        <v>338</v>
      </c>
      <c r="AF20" s="8" t="s">
        <v>100</v>
      </c>
      <c r="AO20" s="70"/>
      <c r="AP20" s="70"/>
      <c r="AQ20" s="70"/>
      <c r="AR20" s="70"/>
      <c r="AS20" s="70"/>
      <c r="AT20" s="70"/>
      <c r="AU20" s="70"/>
      <c r="AV20" s="70"/>
      <c r="AW20" s="70"/>
      <c r="AX20" s="70"/>
      <c r="AY20" s="70"/>
      <c r="AZ20" s="70"/>
      <c r="BA20" s="70"/>
      <c r="BB20" s="70"/>
    </row>
    <row r="21" spans="24:54" ht="50.1" customHeight="1" thickBot="1">
      <c r="Y21" s="45" t="s">
        <v>374</v>
      </c>
      <c r="Z21" s="49" t="s">
        <v>381</v>
      </c>
      <c r="AA21" s="45" t="s">
        <v>374</v>
      </c>
      <c r="AB21" s="92"/>
      <c r="AD21" s="49" t="s">
        <v>785</v>
      </c>
      <c r="AE21" s="45" t="s">
        <v>339</v>
      </c>
      <c r="AF21" s="8" t="s">
        <v>101</v>
      </c>
    </row>
    <row r="22" spans="24:54" ht="50.1" customHeight="1" thickBot="1">
      <c r="Y22" s="45" t="s">
        <v>388</v>
      </c>
      <c r="Z22" s="49" t="s">
        <v>399</v>
      </c>
      <c r="AA22" s="45" t="s">
        <v>388</v>
      </c>
      <c r="AB22" s="92"/>
      <c r="AD22" s="49" t="s">
        <v>375</v>
      </c>
      <c r="AE22" s="45" t="s">
        <v>326</v>
      </c>
      <c r="AF22" s="8" t="s">
        <v>102</v>
      </c>
    </row>
    <row r="23" spans="24:54" ht="50.1" customHeight="1" thickBot="1">
      <c r="Y23" s="45" t="s">
        <v>387</v>
      </c>
      <c r="Z23" s="49" t="s">
        <v>394</v>
      </c>
      <c r="AA23" s="45" t="s">
        <v>387</v>
      </c>
      <c r="AB23" s="92"/>
      <c r="AD23" s="49" t="s">
        <v>393</v>
      </c>
      <c r="AE23" s="45" t="s">
        <v>334</v>
      </c>
      <c r="AF23" s="8" t="s">
        <v>103</v>
      </c>
    </row>
    <row r="24" spans="24:54" ht="50.1" customHeight="1" thickBot="1">
      <c r="Y24" s="45" t="s">
        <v>383</v>
      </c>
      <c r="Z24" s="49" t="s">
        <v>392</v>
      </c>
      <c r="AA24" s="45" t="s">
        <v>383</v>
      </c>
      <c r="AB24" s="92"/>
      <c r="AD24" s="49" t="s">
        <v>384</v>
      </c>
      <c r="AE24" s="45" t="s">
        <v>331</v>
      </c>
      <c r="AF24" s="10" t="s">
        <v>105</v>
      </c>
    </row>
    <row r="25" spans="24:54" ht="50.1" customHeight="1" thickBot="1">
      <c r="Y25" s="45" t="s">
        <v>381</v>
      </c>
      <c r="Z25" s="49" t="s">
        <v>379</v>
      </c>
      <c r="AA25" s="45" t="s">
        <v>381</v>
      </c>
      <c r="AB25" s="92"/>
      <c r="AD25" s="49" t="s">
        <v>398</v>
      </c>
      <c r="AE25" s="45" t="s">
        <v>345</v>
      </c>
    </row>
    <row r="26" spans="24:54" ht="50.1" customHeight="1" thickBot="1">
      <c r="Y26" s="45" t="s">
        <v>399</v>
      </c>
      <c r="Z26" s="49" t="s">
        <v>375</v>
      </c>
      <c r="AA26" s="45" t="s">
        <v>399</v>
      </c>
      <c r="AB26" s="92"/>
      <c r="AD26" s="49" t="s">
        <v>385</v>
      </c>
      <c r="AE26" s="47" t="s">
        <v>337</v>
      </c>
    </row>
    <row r="27" spans="24:54" ht="50.1" customHeight="1" thickBot="1">
      <c r="Y27" s="45" t="s">
        <v>394</v>
      </c>
      <c r="Z27" s="49" t="s">
        <v>372</v>
      </c>
      <c r="AA27" s="45" t="s">
        <v>394</v>
      </c>
      <c r="AB27" s="92"/>
    </row>
    <row r="28" spans="24:54" ht="50.1" customHeight="1" thickBot="1">
      <c r="Y28" s="45" t="s">
        <v>392</v>
      </c>
      <c r="Z28" s="49" t="s">
        <v>393</v>
      </c>
      <c r="AA28" s="45" t="s">
        <v>392</v>
      </c>
      <c r="AB28" s="92"/>
      <c r="AD28" s="50"/>
    </row>
    <row r="29" spans="24:54" ht="50.1" customHeight="1" thickBot="1">
      <c r="Y29" s="45" t="s">
        <v>379</v>
      </c>
      <c r="Z29" s="49" t="s">
        <v>384</v>
      </c>
      <c r="AA29" s="45" t="s">
        <v>379</v>
      </c>
      <c r="AB29" s="92"/>
      <c r="AD29" s="92"/>
    </row>
    <row r="30" spans="24:54" ht="50.1" customHeight="1" thickBot="1">
      <c r="Y30" s="47" t="s">
        <v>375</v>
      </c>
      <c r="Z30" s="49" t="s">
        <v>398</v>
      </c>
      <c r="AA30" s="47" t="s">
        <v>375</v>
      </c>
      <c r="AB30" s="92"/>
      <c r="AD30" s="92"/>
    </row>
    <row r="31" spans="24:54" ht="50.1" customHeight="1">
      <c r="Y31" s="48" t="s">
        <v>344</v>
      </c>
      <c r="Z31" s="49" t="s">
        <v>317</v>
      </c>
      <c r="AA31" s="48" t="s">
        <v>344</v>
      </c>
      <c r="AB31" s="92"/>
      <c r="AD31" s="92"/>
    </row>
    <row r="32" spans="24:54" ht="50.1" customHeight="1">
      <c r="Y32" s="49" t="s">
        <v>324</v>
      </c>
      <c r="Z32" s="49" t="s">
        <v>316</v>
      </c>
      <c r="AA32" s="49" t="s">
        <v>324</v>
      </c>
      <c r="AB32" s="92"/>
      <c r="AD32" s="92"/>
    </row>
    <row r="33" spans="25:30" ht="50.1" customHeight="1">
      <c r="Y33" s="49" t="s">
        <v>393</v>
      </c>
      <c r="Z33" s="49" t="s">
        <v>371</v>
      </c>
      <c r="AA33" s="49" t="s">
        <v>393</v>
      </c>
      <c r="AB33" s="92"/>
      <c r="AD33" s="92"/>
    </row>
    <row r="34" spans="25:30" ht="50.1" customHeight="1">
      <c r="Y34" s="49" t="s">
        <v>384</v>
      </c>
      <c r="Z34" s="49" t="s">
        <v>385</v>
      </c>
      <c r="AA34" s="49" t="s">
        <v>384</v>
      </c>
      <c r="AB34" s="92"/>
      <c r="AD34" s="92"/>
    </row>
    <row r="35" spans="25:30" ht="50.1" customHeight="1">
      <c r="Y35" s="49" t="s">
        <v>398</v>
      </c>
      <c r="Z35" s="49" t="s">
        <v>368</v>
      </c>
      <c r="AA35" s="49" t="s">
        <v>398</v>
      </c>
      <c r="AB35" s="92"/>
      <c r="AD35" s="92"/>
    </row>
    <row r="36" spans="25:30" ht="50.1" customHeight="1" thickBot="1">
      <c r="Y36" s="49" t="s">
        <v>323</v>
      </c>
      <c r="Z36" s="50" t="s">
        <v>369</v>
      </c>
      <c r="AA36" s="49" t="s">
        <v>323</v>
      </c>
      <c r="AB36" s="92"/>
      <c r="AD36" s="92"/>
    </row>
    <row r="37" spans="25:30" ht="50.1" customHeight="1">
      <c r="Y37" s="91" t="s">
        <v>318</v>
      </c>
      <c r="AA37" s="91" t="s">
        <v>318</v>
      </c>
      <c r="AB37" s="93"/>
      <c r="AD37" s="93"/>
    </row>
    <row r="38" spans="25:30" ht="50.1" customHeight="1">
      <c r="Y38" s="49" t="s">
        <v>322</v>
      </c>
      <c r="AA38" s="49" t="s">
        <v>322</v>
      </c>
      <c r="AB38" s="92"/>
      <c r="AD38" s="92"/>
    </row>
    <row r="39" spans="25:30" ht="50.1" customHeight="1">
      <c r="Y39" s="49" t="s">
        <v>336</v>
      </c>
      <c r="AA39" s="49" t="s">
        <v>336</v>
      </c>
      <c r="AB39" s="92"/>
      <c r="AD39" s="92"/>
    </row>
    <row r="40" spans="25:30" ht="50.1" customHeight="1">
      <c r="Y40" s="49" t="s">
        <v>330</v>
      </c>
      <c r="AA40" s="49" t="s">
        <v>330</v>
      </c>
      <c r="AB40" s="92"/>
      <c r="AD40" s="92"/>
    </row>
    <row r="41" spans="25:30" ht="50.1" customHeight="1">
      <c r="Y41" s="49" t="s">
        <v>317</v>
      </c>
      <c r="AA41" s="49" t="s">
        <v>317</v>
      </c>
      <c r="AB41" s="92"/>
      <c r="AD41" s="92"/>
    </row>
    <row r="42" spans="25:30" ht="50.1" customHeight="1">
      <c r="Y42" s="49" t="s">
        <v>332</v>
      </c>
      <c r="AA42" s="49" t="s">
        <v>332</v>
      </c>
      <c r="AB42" s="92"/>
      <c r="AD42" s="92"/>
    </row>
    <row r="43" spans="25:30" ht="50.1" customHeight="1">
      <c r="Y43" s="49" t="s">
        <v>342</v>
      </c>
      <c r="AA43" s="49" t="s">
        <v>342</v>
      </c>
      <c r="AB43" s="92"/>
      <c r="AD43" s="92"/>
    </row>
    <row r="44" spans="25:30" ht="50.1" customHeight="1">
      <c r="Y44" s="49" t="s">
        <v>333</v>
      </c>
      <c r="AA44" s="49" t="s">
        <v>333</v>
      </c>
      <c r="AB44" s="92"/>
      <c r="AD44" s="92"/>
    </row>
    <row r="45" spans="25:30" ht="50.1" customHeight="1">
      <c r="Y45" s="49" t="s">
        <v>335</v>
      </c>
      <c r="AA45" s="49" t="s">
        <v>335</v>
      </c>
      <c r="AB45" s="92"/>
      <c r="AD45" s="92"/>
    </row>
    <row r="46" spans="25:30" ht="50.1" customHeight="1">
      <c r="Y46" s="49" t="s">
        <v>340</v>
      </c>
      <c r="AA46" s="49" t="s">
        <v>340</v>
      </c>
      <c r="AB46" s="92"/>
      <c r="AD46" s="92"/>
    </row>
    <row r="47" spans="25:30" ht="50.1" customHeight="1">
      <c r="Y47" s="49" t="s">
        <v>346</v>
      </c>
      <c r="AA47" s="49" t="s">
        <v>346</v>
      </c>
      <c r="AB47" s="92"/>
      <c r="AD47" s="92"/>
    </row>
    <row r="48" spans="25:30" ht="50.1" customHeight="1">
      <c r="Y48" s="49" t="s">
        <v>346</v>
      </c>
      <c r="AA48" s="49" t="s">
        <v>346</v>
      </c>
      <c r="AB48" s="92"/>
      <c r="AD48" s="92"/>
    </row>
    <row r="49" spans="25:30" ht="50.1" customHeight="1">
      <c r="Y49" s="49" t="s">
        <v>316</v>
      </c>
      <c r="AA49" s="49" t="s">
        <v>316</v>
      </c>
      <c r="AB49" s="92"/>
      <c r="AD49" s="92"/>
    </row>
    <row r="50" spans="25:30" ht="50.1" customHeight="1">
      <c r="Y50" s="49" t="s">
        <v>328</v>
      </c>
      <c r="AA50" s="49" t="s">
        <v>328</v>
      </c>
      <c r="AB50" s="92"/>
      <c r="AD50" s="92"/>
    </row>
    <row r="51" spans="25:30" ht="50.1" customHeight="1">
      <c r="Y51" s="49" t="s">
        <v>338</v>
      </c>
      <c r="AA51" s="49" t="s">
        <v>338</v>
      </c>
      <c r="AB51" s="92"/>
      <c r="AD51" s="92"/>
    </row>
    <row r="52" spans="25:30" ht="50.1" customHeight="1">
      <c r="Y52" s="49" t="s">
        <v>339</v>
      </c>
      <c r="AA52" s="49" t="s">
        <v>339</v>
      </c>
      <c r="AB52" s="92"/>
      <c r="AD52" s="92"/>
    </row>
    <row r="53" spans="25:30" ht="50.1" customHeight="1">
      <c r="Y53" s="49" t="s">
        <v>326</v>
      </c>
      <c r="AA53" s="49" t="s">
        <v>326</v>
      </c>
      <c r="AB53" s="92"/>
      <c r="AD53" s="92"/>
    </row>
    <row r="54" spans="25:30" ht="50.1" customHeight="1">
      <c r="Y54" s="49" t="s">
        <v>385</v>
      </c>
      <c r="AA54" s="49" t="s">
        <v>385</v>
      </c>
      <c r="AB54" s="92"/>
      <c r="AD54" s="92"/>
    </row>
    <row r="55" spans="25:30" ht="50.1" customHeight="1">
      <c r="Y55" s="49" t="s">
        <v>334</v>
      </c>
      <c r="AA55" s="49" t="s">
        <v>334</v>
      </c>
      <c r="AB55" s="92"/>
      <c r="AD55" s="92"/>
    </row>
    <row r="56" spans="25:30" ht="50.1" customHeight="1">
      <c r="Y56" s="49" t="s">
        <v>331</v>
      </c>
      <c r="AA56" s="49" t="s">
        <v>331</v>
      </c>
      <c r="AB56" s="92"/>
      <c r="AD56" s="92"/>
    </row>
    <row r="57" spans="25:30" ht="50.1" customHeight="1" thickBot="1">
      <c r="Y57" s="50" t="s">
        <v>345</v>
      </c>
      <c r="AA57" s="50" t="s">
        <v>345</v>
      </c>
      <c r="AB57" s="92"/>
      <c r="AD57" s="92"/>
    </row>
    <row r="58" spans="25:30" ht="50.1" customHeight="1">
      <c r="Y58" s="47" t="s">
        <v>337</v>
      </c>
      <c r="AA58" s="47" t="s">
        <v>337</v>
      </c>
      <c r="AB58" s="92"/>
      <c r="AD58" s="92"/>
    </row>
    <row r="59" spans="25:30" ht="50.1" customHeight="1"/>
    <row r="60" spans="25:30" ht="50.1" customHeight="1"/>
    <row r="61" spans="25:30" ht="50.1" customHeight="1"/>
    <row r="62" spans="25:30" ht="50.1" customHeight="1"/>
    <row r="63" spans="25:30" ht="50.1" customHeight="1"/>
    <row r="64" spans="25:30" ht="50.1" customHeight="1"/>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row r="85" ht="50.1" customHeight="1"/>
    <row r="86" ht="50.1" customHeight="1"/>
    <row r="87" ht="50.1" customHeight="1"/>
    <row r="88" ht="50.1" customHeight="1"/>
    <row r="89" ht="50.1" customHeight="1"/>
    <row r="90" ht="50.1" customHeight="1"/>
    <row r="91" ht="50.1" customHeight="1"/>
    <row r="92" ht="50.1" customHeight="1"/>
    <row r="93" ht="50.1" customHeight="1"/>
    <row r="94" ht="50.1" customHeight="1"/>
    <row r="95" ht="50.1" customHeight="1"/>
    <row r="96" ht="50.1" customHeight="1"/>
    <row r="97" ht="50.1" customHeight="1"/>
    <row r="98" ht="50.1" customHeight="1"/>
    <row r="99" ht="50.1" customHeight="1"/>
    <row r="100" ht="50.1" customHeight="1"/>
    <row r="101" ht="50.1" customHeight="1"/>
    <row r="102" ht="50.1" customHeight="1"/>
    <row r="103" ht="50.1" customHeight="1"/>
    <row r="104" ht="50.1" customHeight="1"/>
    <row r="105" ht="50.1" customHeight="1"/>
    <row r="106" ht="50.1" customHeight="1"/>
    <row r="107" ht="50.1" customHeight="1"/>
    <row r="112" ht="45.75" customHeight="1"/>
  </sheetData>
  <sortState ref="BM2:BM15">
    <sortCondition ref="BM2:BM15"/>
  </sortState>
  <mergeCells count="3">
    <mergeCell ref="AG1:AM1"/>
    <mergeCell ref="BH1:BJ1"/>
    <mergeCell ref="BD1:BF1"/>
  </mergeCells>
  <dataValidations count="1">
    <dataValidation type="list" allowBlank="1" showInputMessage="1" showErrorMessage="1" sqref="B2:B10">
      <formula1>$B$2:$B$10</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B3:I47"/>
  <sheetViews>
    <sheetView zoomScaleNormal="100" zoomScaleSheetLayoutView="90" workbookViewId="0">
      <selection activeCell="A3" sqref="A3"/>
    </sheetView>
  </sheetViews>
  <sheetFormatPr baseColWidth="10" defaultRowHeight="15"/>
  <cols>
    <col min="1" max="1" width="15.140625" customWidth="1"/>
    <col min="2" max="2" width="7.85546875" customWidth="1"/>
    <col min="3" max="3" width="15.5703125" customWidth="1"/>
    <col min="4" max="4" width="16.5703125" customWidth="1"/>
    <col min="5" max="5" width="19.42578125" customWidth="1"/>
    <col min="6" max="6" width="16.7109375" customWidth="1"/>
    <col min="7" max="7" width="19.85546875" customWidth="1"/>
    <col min="8" max="8" width="16.7109375" customWidth="1"/>
    <col min="9" max="9" width="26.42578125" bestFit="1" customWidth="1"/>
  </cols>
  <sheetData>
    <row r="3" spans="2:9" s="2" customFormat="1" ht="29.25" customHeight="1">
      <c r="B3" s="912" t="s">
        <v>30</v>
      </c>
      <c r="C3" s="914"/>
      <c r="D3" s="912" t="s">
        <v>302</v>
      </c>
      <c r="E3" s="913"/>
      <c r="F3" s="914"/>
      <c r="G3" s="910" t="s">
        <v>698</v>
      </c>
      <c r="H3" s="910"/>
    </row>
    <row r="4" spans="2:9" s="2" customFormat="1" ht="24" customHeight="1">
      <c r="B4" s="915"/>
      <c r="C4" s="917"/>
      <c r="D4" s="915"/>
      <c r="E4" s="916"/>
      <c r="F4" s="917"/>
      <c r="G4" s="910" t="s">
        <v>142</v>
      </c>
      <c r="H4" s="910"/>
    </row>
    <row r="5" spans="2:9" s="2" customFormat="1" ht="21" customHeight="1">
      <c r="B5" s="915"/>
      <c r="C5" s="917"/>
      <c r="D5" s="915"/>
      <c r="E5" s="916"/>
      <c r="F5" s="917"/>
      <c r="G5" s="911" t="s">
        <v>862</v>
      </c>
      <c r="H5" s="911"/>
    </row>
    <row r="6" spans="2:9" ht="30">
      <c r="B6" s="251" t="s">
        <v>863</v>
      </c>
      <c r="C6" s="919" t="s">
        <v>179</v>
      </c>
      <c r="D6" s="919"/>
      <c r="E6" s="251" t="s">
        <v>180</v>
      </c>
      <c r="F6" s="251" t="s">
        <v>181</v>
      </c>
      <c r="G6" s="251" t="s">
        <v>183</v>
      </c>
      <c r="H6" s="251" t="s">
        <v>182</v>
      </c>
      <c r="I6" s="237"/>
    </row>
    <row r="7" spans="2:9" ht="15.75">
      <c r="B7" s="250">
        <v>1</v>
      </c>
      <c r="C7" s="918" t="str">
        <f>'1. Riesgos Gestion y Corrup'!D14</f>
        <v>PDE-01
Posible pérdida de la certificación del Sistema de Gestión de la Calidad de la Entidad.</v>
      </c>
      <c r="D7" s="918"/>
      <c r="E7" s="198"/>
      <c r="F7" s="198"/>
      <c r="G7" s="198"/>
      <c r="H7" s="198"/>
      <c r="I7" s="238" t="str">
        <f>IF(COUNTIFS(E7:H7,"Si")=4," Riesgo de corrupción","")</f>
        <v/>
      </c>
    </row>
    <row r="8" spans="2:9" ht="15.75">
      <c r="B8" s="250">
        <v>2</v>
      </c>
      <c r="C8" s="918" t="str">
        <f>'1. Riesgos Gestion y Corrup'!D15</f>
        <v>PDE-02
Posibilidad de emitir informes con inconsistencias y fuera de términos.</v>
      </c>
      <c r="D8" s="918"/>
      <c r="E8" s="198"/>
      <c r="F8" s="198"/>
      <c r="G8" s="198"/>
      <c r="H8" s="198"/>
      <c r="I8" s="238" t="str">
        <f t="shared" ref="I8:I17" si="0">IF(COUNTIFS(E8:H8,"Si")=4," Riesgo de corrupción","")</f>
        <v/>
      </c>
    </row>
    <row r="9" spans="2:9" ht="15.75">
      <c r="B9" s="250">
        <v>3</v>
      </c>
      <c r="C9" s="918" t="str">
        <f>'1. Riesgos Gestion y Corrup'!D16</f>
        <v>PPCCPI-01
Inadecuada atención a los requerimientos presentados por la ciudadanía y el Concejo de Bogotá, (peticiones, quejas, reclamos, sugerencias - PQRS y proposiciones).</v>
      </c>
      <c r="D9" s="918"/>
      <c r="E9" s="198"/>
      <c r="F9" s="198"/>
      <c r="G9" s="198"/>
      <c r="H9" s="198"/>
      <c r="I9" s="238" t="str">
        <f t="shared" si="0"/>
        <v/>
      </c>
    </row>
    <row r="10" spans="2:9" ht="15.75">
      <c r="B10" s="250">
        <v>4</v>
      </c>
      <c r="C10" s="918" t="str">
        <f>'1. Riesgos Gestion y Corrup'!D18</f>
        <v>PPCCPI-02
Incumplimiento de las actividades relacionadas con acciones de diálogo, acciones de formación y medición de la percepción.</v>
      </c>
      <c r="D10" s="918"/>
      <c r="E10" s="198"/>
      <c r="F10" s="198"/>
      <c r="G10" s="198"/>
      <c r="H10" s="198"/>
      <c r="I10" s="238" t="str">
        <f t="shared" si="0"/>
        <v/>
      </c>
    </row>
    <row r="11" spans="2:9" ht="15.75">
      <c r="B11" s="250">
        <v>5</v>
      </c>
      <c r="C11" s="918" t="str">
        <f>'1. Riesgos Gestion y Corrup'!D19</f>
        <v>PPCCPI-03
Inadecuado manejo de la información relacionada con los resultados de la gestión institucional.</v>
      </c>
      <c r="D11" s="918"/>
      <c r="E11" s="198"/>
      <c r="F11" s="198"/>
      <c r="G11" s="198"/>
      <c r="H11" s="198"/>
      <c r="I11" s="238" t="str">
        <f t="shared" si="0"/>
        <v/>
      </c>
    </row>
    <row r="12" spans="2:9" ht="15.75">
      <c r="B12" s="250">
        <v>6</v>
      </c>
      <c r="C12" s="918" t="str">
        <f>'1. Riesgos Gestion y Corrup'!D20</f>
        <v xml:space="preserve">PEEPP -01
Sesgar intencionalmente el análisis de información en la elaboración de los informes, estudios y pronunciamientos del PEEPP, para favorecer a un tercero. </v>
      </c>
      <c r="D12" s="918"/>
      <c r="E12" s="198"/>
      <c r="F12" s="198"/>
      <c r="G12" s="198"/>
      <c r="H12" s="198"/>
      <c r="I12" s="238" t="str">
        <f t="shared" si="0"/>
        <v/>
      </c>
    </row>
    <row r="13" spans="2:9" ht="15.75">
      <c r="B13" s="250">
        <v>7</v>
      </c>
      <c r="C13" s="918" t="str">
        <f>'1. Riesgos Gestion y Corrup'!D21</f>
        <v>PEEPP -02
Incurrir en plagio o presentación de información no veraz en alguno de los informes, estudios y pronunciamientos generados en el Proceso Estudios de Economía y Política Pública.</v>
      </c>
      <c r="D13" s="918"/>
      <c r="E13" s="198"/>
      <c r="F13" s="198"/>
      <c r="G13" s="198"/>
      <c r="H13" s="198"/>
      <c r="I13" s="238" t="str">
        <f t="shared" si="0"/>
        <v/>
      </c>
    </row>
    <row r="14" spans="2:9" ht="15.75">
      <c r="B14" s="250">
        <v>8</v>
      </c>
      <c r="C14" s="918" t="str">
        <f>'1. Riesgos Gestion y Corrup'!D23</f>
        <v>PVCGF -01
Posibilidad de plagio en la elaboración de  informes de auditoría, pronunciamientos o cualquier documento oficial  al no citar fuentes bibliográfica de los textos e investigaciones consultadas.</v>
      </c>
      <c r="D14" s="918"/>
      <c r="E14" s="198"/>
      <c r="F14" s="198"/>
      <c r="G14" s="198"/>
      <c r="H14" s="198"/>
      <c r="I14" s="238" t="str">
        <f t="shared" si="0"/>
        <v/>
      </c>
    </row>
    <row r="15" spans="2:9" ht="15.75">
      <c r="B15" s="250">
        <v>9</v>
      </c>
      <c r="C15" s="918" t="str">
        <f>'1. Riesgos Gestion y Corrup'!D38</f>
        <v>PVCGF -02
Posibilidad de incumplir términos en cualquier actuación desarrollada en el proceso auditor.</v>
      </c>
      <c r="D15" s="918"/>
      <c r="E15" s="198"/>
      <c r="F15" s="198"/>
      <c r="G15" s="198"/>
      <c r="H15" s="198"/>
      <c r="I15" s="238" t="str">
        <f t="shared" si="0"/>
        <v/>
      </c>
    </row>
    <row r="16" spans="2:9" ht="15.75">
      <c r="B16" s="250">
        <v>10</v>
      </c>
      <c r="C16" s="918" t="str">
        <f>'1. Riesgos Gestion y Corrup'!D53</f>
        <v>PVCGF -03
Posible incumplimiento de términos para resolver los recursos de reposición y en subsidio de apelación en contra de acto administrativo que imponga una multa dentro de los procesos administrativos sancionatorios.</v>
      </c>
      <c r="D16" s="918"/>
      <c r="E16" s="198"/>
      <c r="F16" s="198"/>
      <c r="G16" s="198"/>
      <c r="H16" s="198"/>
      <c r="I16" s="238" t="str">
        <f t="shared" si="0"/>
        <v/>
      </c>
    </row>
    <row r="17" spans="2:9" ht="15.75">
      <c r="B17" s="250">
        <v>11</v>
      </c>
      <c r="C17" s="918" t="str">
        <f>'1. Riesgos Gestion y Corrup'!D54</f>
        <v>PVCGF -04
Posibilidad de omitir información que permita configurar presuntos hallazgos y no dar traslado a las autoridades competentes, o impedir el impulso propio en un proceso sancionatorio.</v>
      </c>
      <c r="D17" s="918"/>
      <c r="E17" s="198"/>
      <c r="F17" s="198"/>
      <c r="G17" s="198"/>
      <c r="H17" s="198"/>
      <c r="I17" s="238" t="str">
        <f t="shared" si="0"/>
        <v/>
      </c>
    </row>
    <row r="18" spans="2:9">
      <c r="B18" s="252"/>
      <c r="C18" s="920"/>
      <c r="D18" s="920"/>
      <c r="E18" s="252"/>
      <c r="F18" s="252"/>
      <c r="G18" s="252"/>
      <c r="H18" s="252"/>
    </row>
    <row r="19" spans="2:9">
      <c r="B19" s="920"/>
      <c r="C19" s="920"/>
      <c r="D19" s="252"/>
      <c r="E19" s="252"/>
      <c r="F19" s="252"/>
      <c r="G19" s="252"/>
      <c r="H19" s="194"/>
    </row>
    <row r="20" spans="2:9">
      <c r="B20" s="194"/>
      <c r="C20" s="194"/>
      <c r="D20" s="194"/>
      <c r="E20" s="194"/>
      <c r="F20" s="253"/>
      <c r="G20" s="194"/>
      <c r="H20" s="194"/>
    </row>
    <row r="21" spans="2:9">
      <c r="B21" s="194"/>
      <c r="C21" s="194"/>
      <c r="D21" s="194"/>
      <c r="E21" s="194"/>
      <c r="F21" s="194"/>
      <c r="G21" s="194"/>
      <c r="H21" s="194"/>
    </row>
    <row r="22" spans="2:9">
      <c r="B22" s="194"/>
      <c r="C22" s="194"/>
      <c r="D22" s="194"/>
      <c r="E22" s="194"/>
      <c r="F22" s="194"/>
      <c r="G22" s="194"/>
      <c r="H22" s="194"/>
    </row>
    <row r="23" spans="2:9">
      <c r="B23" s="194"/>
      <c r="C23" s="194"/>
      <c r="D23" s="194"/>
      <c r="E23" s="194"/>
      <c r="F23" s="194"/>
      <c r="G23" s="194"/>
      <c r="H23" s="194"/>
    </row>
    <row r="24" spans="2:9">
      <c r="B24" s="194"/>
      <c r="C24" s="194"/>
      <c r="D24" s="194"/>
      <c r="E24" s="194"/>
      <c r="F24" s="194"/>
      <c r="G24" s="194"/>
      <c r="H24" s="194"/>
    </row>
    <row r="25" spans="2:9">
      <c r="B25" s="194"/>
      <c r="C25" s="194"/>
      <c r="D25" s="194"/>
      <c r="E25" s="194"/>
      <c r="F25" s="194"/>
      <c r="G25" s="194"/>
      <c r="H25" s="194"/>
    </row>
    <row r="26" spans="2:9">
      <c r="B26" s="194"/>
      <c r="C26" s="194"/>
      <c r="D26" s="194"/>
      <c r="E26" s="194"/>
      <c r="F26" s="194"/>
      <c r="G26" s="194"/>
      <c r="H26" s="194"/>
    </row>
    <row r="27" spans="2:9">
      <c r="B27" s="194"/>
      <c r="C27" s="194"/>
      <c r="D27" s="194"/>
      <c r="E27" s="194"/>
      <c r="F27" s="194"/>
      <c r="G27" s="194"/>
      <c r="H27" s="194"/>
    </row>
    <row r="28" spans="2:9">
      <c r="B28" s="194"/>
      <c r="C28" s="194"/>
      <c r="D28" s="194"/>
      <c r="E28" s="194"/>
      <c r="F28" s="194"/>
      <c r="G28" s="194"/>
      <c r="H28" s="194"/>
    </row>
    <row r="29" spans="2:9">
      <c r="B29" s="194"/>
      <c r="C29" s="194"/>
      <c r="D29" s="194"/>
      <c r="E29" s="194"/>
      <c r="F29" s="194"/>
      <c r="G29" s="194"/>
      <c r="H29" s="194"/>
    </row>
    <row r="30" spans="2:9">
      <c r="B30" s="194"/>
      <c r="C30" s="194"/>
      <c r="D30" s="194"/>
      <c r="E30" s="194"/>
      <c r="F30" s="194"/>
      <c r="G30" s="194"/>
      <c r="H30" s="194"/>
    </row>
    <row r="31" spans="2:9">
      <c r="B31" s="194"/>
      <c r="C31" s="194"/>
      <c r="D31" s="194"/>
      <c r="E31" s="194"/>
      <c r="F31" s="194"/>
      <c r="G31" s="194"/>
      <c r="H31" s="194"/>
    </row>
    <row r="32" spans="2:9">
      <c r="B32" s="194"/>
      <c r="C32" s="194"/>
      <c r="D32" s="194"/>
      <c r="E32" s="194"/>
      <c r="F32" s="194"/>
      <c r="G32" s="194"/>
      <c r="H32" s="194"/>
    </row>
    <row r="33" spans="2:8">
      <c r="B33" s="194"/>
      <c r="C33" s="194"/>
      <c r="D33" s="194"/>
      <c r="E33" s="194"/>
      <c r="F33" s="194"/>
      <c r="G33" s="194"/>
      <c r="H33" s="194"/>
    </row>
    <row r="34" spans="2:8">
      <c r="B34" s="194"/>
      <c r="C34" s="194"/>
      <c r="D34" s="194"/>
      <c r="E34" s="194"/>
      <c r="F34" s="194"/>
      <c r="G34" s="194"/>
      <c r="H34" s="194"/>
    </row>
    <row r="35" spans="2:8">
      <c r="B35" s="194"/>
      <c r="C35" s="194"/>
      <c r="D35" s="194"/>
      <c r="E35" s="194"/>
      <c r="F35" s="194"/>
      <c r="G35" s="194"/>
      <c r="H35" s="194"/>
    </row>
    <row r="36" spans="2:8">
      <c r="B36" s="194"/>
      <c r="C36" s="194"/>
      <c r="D36" s="194"/>
      <c r="E36" s="194"/>
      <c r="F36" s="194"/>
      <c r="G36" s="194"/>
      <c r="H36" s="194"/>
    </row>
    <row r="37" spans="2:8">
      <c r="B37" s="194"/>
      <c r="C37" s="194"/>
      <c r="D37" s="194"/>
      <c r="E37" s="194"/>
      <c r="F37" s="194"/>
      <c r="G37" s="194"/>
      <c r="H37" s="194"/>
    </row>
    <row r="38" spans="2:8">
      <c r="B38" s="194"/>
      <c r="C38" s="194"/>
      <c r="D38" s="194"/>
      <c r="E38" s="194"/>
      <c r="F38" s="194"/>
      <c r="G38" s="194"/>
      <c r="H38" s="194"/>
    </row>
    <row r="39" spans="2:8">
      <c r="B39" s="194"/>
      <c r="C39" s="194"/>
      <c r="D39" s="194"/>
      <c r="E39" s="194"/>
      <c r="F39" s="194"/>
      <c r="G39" s="194"/>
      <c r="H39" s="194"/>
    </row>
    <row r="40" spans="2:8">
      <c r="B40" s="194"/>
      <c r="C40" s="194"/>
      <c r="D40" s="194"/>
      <c r="E40" s="194"/>
      <c r="F40" s="194"/>
      <c r="G40" s="194"/>
      <c r="H40" s="194"/>
    </row>
    <row r="41" spans="2:8">
      <c r="B41" s="194"/>
      <c r="C41" s="194"/>
      <c r="D41" s="194"/>
      <c r="E41" s="194"/>
      <c r="F41" s="194"/>
      <c r="G41" s="194"/>
      <c r="H41" s="194"/>
    </row>
    <row r="42" spans="2:8">
      <c r="B42" s="194"/>
      <c r="C42" s="194"/>
      <c r="D42" s="194"/>
      <c r="E42" s="194"/>
      <c r="F42" s="194"/>
      <c r="G42" s="194"/>
      <c r="H42" s="194"/>
    </row>
    <row r="43" spans="2:8">
      <c r="B43" s="194"/>
      <c r="C43" s="194"/>
      <c r="D43" s="194"/>
      <c r="E43" s="194"/>
      <c r="F43" s="194"/>
      <c r="G43" s="194"/>
      <c r="H43" s="194"/>
    </row>
    <row r="44" spans="2:8">
      <c r="B44" s="194"/>
      <c r="C44" s="194"/>
      <c r="D44" s="194"/>
      <c r="E44" s="194"/>
      <c r="F44" s="194"/>
      <c r="G44" s="194"/>
      <c r="H44" s="194"/>
    </row>
    <row r="45" spans="2:8">
      <c r="B45" s="194"/>
      <c r="C45" s="194"/>
      <c r="D45" s="194"/>
      <c r="E45" s="194"/>
      <c r="F45" s="194"/>
      <c r="G45" s="194"/>
      <c r="H45" s="194"/>
    </row>
    <row r="46" spans="2:8">
      <c r="B46" s="194"/>
      <c r="C46" s="194"/>
      <c r="D46" s="194"/>
      <c r="E46" s="194"/>
      <c r="F46" s="194"/>
      <c r="G46" s="194"/>
      <c r="H46" s="194"/>
    </row>
    <row r="47" spans="2:8">
      <c r="B47" s="194"/>
      <c r="C47" s="194"/>
      <c r="D47" s="194"/>
      <c r="E47" s="194"/>
      <c r="F47" s="194"/>
      <c r="G47" s="194"/>
      <c r="H47" s="194"/>
    </row>
  </sheetData>
  <sheetProtection password="E0DB" sheet="1" objects="1" scenarios="1" formatCells="0" formatColumns="0" formatRows="0" insertRows="0" deleteRows="0" sort="0" autoFilter="0"/>
  <mergeCells count="19">
    <mergeCell ref="B19:C19"/>
    <mergeCell ref="C12:D12"/>
    <mergeCell ref="C13:D13"/>
    <mergeCell ref="C14:D14"/>
    <mergeCell ref="C15:D15"/>
    <mergeCell ref="C16:D16"/>
    <mergeCell ref="C17:D17"/>
    <mergeCell ref="C18:D18"/>
    <mergeCell ref="C9:D9"/>
    <mergeCell ref="C10:D10"/>
    <mergeCell ref="C11:D11"/>
    <mergeCell ref="C6:D6"/>
    <mergeCell ref="C7:D7"/>
    <mergeCell ref="C8:D8"/>
    <mergeCell ref="G3:H3"/>
    <mergeCell ref="G4:H4"/>
    <mergeCell ref="G5:H5"/>
    <mergeCell ref="D3:F5"/>
    <mergeCell ref="B3:C5"/>
  </mergeCells>
  <pageMargins left="0.7" right="0.7" top="0.75" bottom="0.75" header="0.3" footer="0.3"/>
  <pageSetup scale="61" orientation="portrait" horizontalDpi="4294967293" verticalDpi="0" r:id="rId1"/>
  <rowBreaks count="1" manualBreakCount="1">
    <brk id="18"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Bt_inicio_ries_corrp">
                <anchor moveWithCells="1" sizeWithCells="1">
                  <from>
                    <xdr:col>0</xdr:col>
                    <xdr:colOff>114300</xdr:colOff>
                    <xdr:row>1</xdr:row>
                    <xdr:rowOff>180975</xdr:rowOff>
                  </from>
                  <to>
                    <xdr:col>0</xdr:col>
                    <xdr:colOff>876300</xdr:colOff>
                    <xdr:row>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PARAMETROS!$F$2:$F$3</xm:f>
          </x14:formula1>
          <xm:sqref>E7:H17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92D050"/>
  </sheetPr>
  <dimension ref="A1:BI56"/>
  <sheetViews>
    <sheetView tabSelected="1" view="pageBreakPreview" topLeftCell="BC46" zoomScale="80" zoomScaleNormal="80" zoomScaleSheetLayoutView="80" zoomScalePageLayoutView="50" workbookViewId="0">
      <selection activeCell="BH46" sqref="BH46:BH47"/>
    </sheetView>
  </sheetViews>
  <sheetFormatPr baseColWidth="10" defaultRowHeight="12.75"/>
  <cols>
    <col min="1" max="1" width="20.85546875" style="2" customWidth="1"/>
    <col min="2" max="2" width="15.85546875" style="2" customWidth="1"/>
    <col min="3" max="3" width="22.5703125" style="2" customWidth="1"/>
    <col min="4" max="4" width="24.7109375" style="2" customWidth="1"/>
    <col min="5" max="5" width="21.42578125" style="2" customWidth="1"/>
    <col min="6" max="6" width="27.140625" style="2" customWidth="1"/>
    <col min="7" max="7" width="26.42578125" style="2" customWidth="1"/>
    <col min="8" max="8" width="17.85546875" style="2" customWidth="1"/>
    <col min="9" max="9" width="21.5703125" style="2" customWidth="1"/>
    <col min="10" max="10" width="36.85546875" style="2" customWidth="1"/>
    <col min="11" max="11" width="34.28515625" style="2" customWidth="1"/>
    <col min="12" max="12" width="5.42578125" style="2" customWidth="1"/>
    <col min="13" max="13" width="7.140625" style="2" customWidth="1"/>
    <col min="14" max="14" width="23.28515625" style="2" customWidth="1"/>
    <col min="15" max="15" width="31" style="2" customWidth="1"/>
    <col min="16" max="16" width="44.7109375" style="2" customWidth="1"/>
    <col min="17" max="17" width="33" style="99" customWidth="1"/>
    <col min="18" max="18" width="23.28515625" style="99" customWidth="1"/>
    <col min="19" max="19" width="30.5703125" style="99" customWidth="1"/>
    <col min="20" max="20" width="23.28515625" style="99" customWidth="1"/>
    <col min="21" max="21" width="36.42578125" style="99" customWidth="1"/>
    <col min="22" max="22" width="23.28515625" style="99" customWidth="1"/>
    <col min="23" max="23" width="39.7109375" style="99" customWidth="1"/>
    <col min="24" max="24" width="23.28515625" style="99" customWidth="1"/>
    <col min="25" max="25" width="36.28515625" style="99" customWidth="1"/>
    <col min="26" max="26" width="23.28515625" style="99" customWidth="1"/>
    <col min="27" max="27" width="39.7109375" style="99" customWidth="1"/>
    <col min="28" max="28" width="20" style="99" customWidth="1"/>
    <col min="29" max="29" width="34.5703125" style="99" customWidth="1"/>
    <col min="30" max="30" width="20" style="99" customWidth="1"/>
    <col min="31" max="31" width="17.28515625" style="99" customWidth="1"/>
    <col min="32" max="32" width="20" style="99" customWidth="1"/>
    <col min="33" max="33" width="23" style="99" customWidth="1"/>
    <col min="34" max="34" width="22.42578125" style="99" customWidth="1"/>
    <col min="35" max="37" width="17.28515625" style="99" customWidth="1"/>
    <col min="38" max="38" width="26.7109375" style="99" customWidth="1"/>
    <col min="39" max="39" width="14.85546875" style="99" customWidth="1"/>
    <col min="40" max="41" width="26.7109375" style="99" customWidth="1"/>
    <col min="42" max="42" width="22.5703125" style="99" customWidth="1"/>
    <col min="43" max="43" width="23.28515625" style="99" customWidth="1"/>
    <col min="44" max="44" width="18" style="2" customWidth="1"/>
    <col min="45" max="45" width="21" style="2" customWidth="1"/>
    <col min="46" max="46" width="7.140625" style="2" customWidth="1"/>
    <col min="47" max="47" width="6.7109375" style="2" customWidth="1"/>
    <col min="48" max="48" width="17.42578125" style="2" customWidth="1"/>
    <col min="49" max="49" width="22" style="2" customWidth="1"/>
    <col min="50" max="50" width="21.85546875" style="2" customWidth="1"/>
    <col min="51" max="51" width="25.5703125" style="2" customWidth="1"/>
    <col min="52" max="52" width="29.85546875" style="2" customWidth="1"/>
    <col min="53" max="53" width="20.85546875" style="2" customWidth="1"/>
    <col min="54" max="54" width="29.85546875" style="2" customWidth="1"/>
    <col min="55" max="55" width="12.7109375" style="2" customWidth="1"/>
    <col min="56" max="56" width="14.85546875" style="2" customWidth="1"/>
    <col min="57" max="57" width="107" style="524" customWidth="1"/>
    <col min="58" max="58" width="11.42578125" style="71" customWidth="1"/>
    <col min="59" max="59" width="143.85546875" style="2" customWidth="1"/>
    <col min="60" max="60" width="16.28515625" style="2" customWidth="1"/>
    <col min="61" max="61" width="93.5703125" style="2" customWidth="1"/>
    <col min="62" max="292" width="11.42578125" style="2"/>
    <col min="293" max="293" width="15.7109375" style="2" customWidth="1"/>
    <col min="294" max="294" width="10.28515625" style="2" customWidth="1"/>
    <col min="295" max="295" width="16.42578125" style="2" customWidth="1"/>
    <col min="296" max="296" width="18.140625" style="2" customWidth="1"/>
    <col min="297" max="297" width="26.7109375" style="2" customWidth="1"/>
    <col min="298" max="299" width="11.42578125" style="2" customWidth="1"/>
    <col min="300" max="300" width="14.28515625" style="2" customWidth="1"/>
    <col min="301" max="301" width="25" style="2" customWidth="1"/>
    <col min="302" max="303" width="11.42578125" style="2" customWidth="1"/>
    <col min="304" max="304" width="19.7109375" style="2" customWidth="1"/>
    <col min="305" max="305" width="11.42578125" style="2" customWidth="1"/>
    <col min="306" max="306" width="14.7109375" style="2" customWidth="1"/>
    <col min="307" max="313" width="11.42578125" style="2" customWidth="1"/>
    <col min="314" max="314" width="33.5703125" style="2" customWidth="1"/>
    <col min="315" max="548" width="11.42578125" style="2"/>
    <col min="549" max="549" width="15.7109375" style="2" customWidth="1"/>
    <col min="550" max="550" width="10.28515625" style="2" customWidth="1"/>
    <col min="551" max="551" width="16.42578125" style="2" customWidth="1"/>
    <col min="552" max="552" width="18.140625" style="2" customWidth="1"/>
    <col min="553" max="553" width="26.7109375" style="2" customWidth="1"/>
    <col min="554" max="555" width="11.42578125" style="2" customWidth="1"/>
    <col min="556" max="556" width="14.28515625" style="2" customWidth="1"/>
    <col min="557" max="557" width="25" style="2" customWidth="1"/>
    <col min="558" max="559" width="11.42578125" style="2" customWidth="1"/>
    <col min="560" max="560" width="19.7109375" style="2" customWidth="1"/>
    <col min="561" max="561" width="11.42578125" style="2" customWidth="1"/>
    <col min="562" max="562" width="14.7109375" style="2" customWidth="1"/>
    <col min="563" max="569" width="11.42578125" style="2" customWidth="1"/>
    <col min="570" max="570" width="33.5703125" style="2" customWidth="1"/>
    <col min="571" max="804" width="11.42578125" style="2"/>
    <col min="805" max="805" width="15.7109375" style="2" customWidth="1"/>
    <col min="806" max="806" width="10.28515625" style="2" customWidth="1"/>
    <col min="807" max="807" width="16.42578125" style="2" customWidth="1"/>
    <col min="808" max="808" width="18.140625" style="2" customWidth="1"/>
    <col min="809" max="809" width="26.7109375" style="2" customWidth="1"/>
    <col min="810" max="811" width="11.42578125" style="2" customWidth="1"/>
    <col min="812" max="812" width="14.28515625" style="2" customWidth="1"/>
    <col min="813" max="813" width="25" style="2" customWidth="1"/>
    <col min="814" max="815" width="11.42578125" style="2" customWidth="1"/>
    <col min="816" max="816" width="19.7109375" style="2" customWidth="1"/>
    <col min="817" max="817" width="11.42578125" style="2" customWidth="1"/>
    <col min="818" max="818" width="14.7109375" style="2" customWidth="1"/>
    <col min="819" max="825" width="11.42578125" style="2" customWidth="1"/>
    <col min="826" max="826" width="33.5703125" style="2" customWidth="1"/>
    <col min="827" max="1060" width="11.42578125" style="2"/>
    <col min="1061" max="1061" width="15.7109375" style="2" customWidth="1"/>
    <col min="1062" max="1062" width="10.28515625" style="2" customWidth="1"/>
    <col min="1063" max="1063" width="16.42578125" style="2" customWidth="1"/>
    <col min="1064" max="1064" width="18.140625" style="2" customWidth="1"/>
    <col min="1065" max="1065" width="26.7109375" style="2" customWidth="1"/>
    <col min="1066" max="1067" width="11.42578125" style="2" customWidth="1"/>
    <col min="1068" max="1068" width="14.28515625" style="2" customWidth="1"/>
    <col min="1069" max="1069" width="25" style="2" customWidth="1"/>
    <col min="1070" max="1071" width="11.42578125" style="2" customWidth="1"/>
    <col min="1072" max="1072" width="19.7109375" style="2" customWidth="1"/>
    <col min="1073" max="1073" width="11.42578125" style="2" customWidth="1"/>
    <col min="1074" max="1074" width="14.7109375" style="2" customWidth="1"/>
    <col min="1075" max="1081" width="11.42578125" style="2" customWidth="1"/>
    <col min="1082" max="1082" width="33.5703125" style="2" customWidth="1"/>
    <col min="1083" max="1316" width="11.42578125" style="2"/>
    <col min="1317" max="1317" width="15.7109375" style="2" customWidth="1"/>
    <col min="1318" max="1318" width="10.28515625" style="2" customWidth="1"/>
    <col min="1319" max="1319" width="16.42578125" style="2" customWidth="1"/>
    <col min="1320" max="1320" width="18.140625" style="2" customWidth="1"/>
    <col min="1321" max="1321" width="26.7109375" style="2" customWidth="1"/>
    <col min="1322" max="1323" width="11.42578125" style="2" customWidth="1"/>
    <col min="1324" max="1324" width="14.28515625" style="2" customWidth="1"/>
    <col min="1325" max="1325" width="25" style="2" customWidth="1"/>
    <col min="1326" max="1327" width="11.42578125" style="2" customWidth="1"/>
    <col min="1328" max="1328" width="19.7109375" style="2" customWidth="1"/>
    <col min="1329" max="1329" width="11.42578125" style="2" customWidth="1"/>
    <col min="1330" max="1330" width="14.7109375" style="2" customWidth="1"/>
    <col min="1331" max="1337" width="11.42578125" style="2" customWidth="1"/>
    <col min="1338" max="1338" width="33.5703125" style="2" customWidth="1"/>
    <col min="1339" max="1572" width="11.42578125" style="2"/>
    <col min="1573" max="1573" width="15.7109375" style="2" customWidth="1"/>
    <col min="1574" max="1574" width="10.28515625" style="2" customWidth="1"/>
    <col min="1575" max="1575" width="16.42578125" style="2" customWidth="1"/>
    <col min="1576" max="1576" width="18.140625" style="2" customWidth="1"/>
    <col min="1577" max="1577" width="26.7109375" style="2" customWidth="1"/>
    <col min="1578" max="1579" width="11.42578125" style="2" customWidth="1"/>
    <col min="1580" max="1580" width="14.28515625" style="2" customWidth="1"/>
    <col min="1581" max="1581" width="25" style="2" customWidth="1"/>
    <col min="1582" max="1583" width="11.42578125" style="2" customWidth="1"/>
    <col min="1584" max="1584" width="19.7109375" style="2" customWidth="1"/>
    <col min="1585" max="1585" width="11.42578125" style="2" customWidth="1"/>
    <col min="1586" max="1586" width="14.7109375" style="2" customWidth="1"/>
    <col min="1587" max="1593" width="11.42578125" style="2" customWidth="1"/>
    <col min="1594" max="1594" width="33.5703125" style="2" customWidth="1"/>
    <col min="1595" max="1828" width="11.42578125" style="2"/>
    <col min="1829" max="1829" width="15.7109375" style="2" customWidth="1"/>
    <col min="1830" max="1830" width="10.28515625" style="2" customWidth="1"/>
    <col min="1831" max="1831" width="16.42578125" style="2" customWidth="1"/>
    <col min="1832" max="1832" width="18.140625" style="2" customWidth="1"/>
    <col min="1833" max="1833" width="26.7109375" style="2" customWidth="1"/>
    <col min="1834" max="1835" width="11.42578125" style="2" customWidth="1"/>
    <col min="1836" max="1836" width="14.28515625" style="2" customWidth="1"/>
    <col min="1837" max="1837" width="25" style="2" customWidth="1"/>
    <col min="1838" max="1839" width="11.42578125" style="2" customWidth="1"/>
    <col min="1840" max="1840" width="19.7109375" style="2" customWidth="1"/>
    <col min="1841" max="1841" width="11.42578125" style="2" customWidth="1"/>
    <col min="1842" max="1842" width="14.7109375" style="2" customWidth="1"/>
    <col min="1843" max="1849" width="11.42578125" style="2" customWidth="1"/>
    <col min="1850" max="1850" width="33.5703125" style="2" customWidth="1"/>
    <col min="1851" max="2084" width="11.42578125" style="2"/>
    <col min="2085" max="2085" width="15.7109375" style="2" customWidth="1"/>
    <col min="2086" max="2086" width="10.28515625" style="2" customWidth="1"/>
    <col min="2087" max="2087" width="16.42578125" style="2" customWidth="1"/>
    <col min="2088" max="2088" width="18.140625" style="2" customWidth="1"/>
    <col min="2089" max="2089" width="26.7109375" style="2" customWidth="1"/>
    <col min="2090" max="2091" width="11.42578125" style="2" customWidth="1"/>
    <col min="2092" max="2092" width="14.28515625" style="2" customWidth="1"/>
    <col min="2093" max="2093" width="25" style="2" customWidth="1"/>
    <col min="2094" max="2095" width="11.42578125" style="2" customWidth="1"/>
    <col min="2096" max="2096" width="19.7109375" style="2" customWidth="1"/>
    <col min="2097" max="2097" width="11.42578125" style="2" customWidth="1"/>
    <col min="2098" max="2098" width="14.7109375" style="2" customWidth="1"/>
    <col min="2099" max="2105" width="11.42578125" style="2" customWidth="1"/>
    <col min="2106" max="2106" width="33.5703125" style="2" customWidth="1"/>
    <col min="2107" max="2340" width="11.42578125" style="2"/>
    <col min="2341" max="2341" width="15.7109375" style="2" customWidth="1"/>
    <col min="2342" max="2342" width="10.28515625" style="2" customWidth="1"/>
    <col min="2343" max="2343" width="16.42578125" style="2" customWidth="1"/>
    <col min="2344" max="2344" width="18.140625" style="2" customWidth="1"/>
    <col min="2345" max="2345" width="26.7109375" style="2" customWidth="1"/>
    <col min="2346" max="2347" width="11.42578125" style="2" customWidth="1"/>
    <col min="2348" max="2348" width="14.28515625" style="2" customWidth="1"/>
    <col min="2349" max="2349" width="25" style="2" customWidth="1"/>
    <col min="2350" max="2351" width="11.42578125" style="2" customWidth="1"/>
    <col min="2352" max="2352" width="19.7109375" style="2" customWidth="1"/>
    <col min="2353" max="2353" width="11.42578125" style="2" customWidth="1"/>
    <col min="2354" max="2354" width="14.7109375" style="2" customWidth="1"/>
    <col min="2355" max="2361" width="11.42578125" style="2" customWidth="1"/>
    <col min="2362" max="2362" width="33.5703125" style="2" customWidth="1"/>
    <col min="2363" max="2596" width="11.42578125" style="2"/>
    <col min="2597" max="2597" width="15.7109375" style="2" customWidth="1"/>
    <col min="2598" max="2598" width="10.28515625" style="2" customWidth="1"/>
    <col min="2599" max="2599" width="16.42578125" style="2" customWidth="1"/>
    <col min="2600" max="2600" width="18.140625" style="2" customWidth="1"/>
    <col min="2601" max="2601" width="26.7109375" style="2" customWidth="1"/>
    <col min="2602" max="2603" width="11.42578125" style="2" customWidth="1"/>
    <col min="2604" max="2604" width="14.28515625" style="2" customWidth="1"/>
    <col min="2605" max="2605" width="25" style="2" customWidth="1"/>
    <col min="2606" max="2607" width="11.42578125" style="2" customWidth="1"/>
    <col min="2608" max="2608" width="19.7109375" style="2" customWidth="1"/>
    <col min="2609" max="2609" width="11.42578125" style="2" customWidth="1"/>
    <col min="2610" max="2610" width="14.7109375" style="2" customWidth="1"/>
    <col min="2611" max="2617" width="11.42578125" style="2" customWidth="1"/>
    <col min="2618" max="2618" width="33.5703125" style="2" customWidth="1"/>
    <col min="2619" max="2852" width="11.42578125" style="2"/>
    <col min="2853" max="2853" width="15.7109375" style="2" customWidth="1"/>
    <col min="2854" max="2854" width="10.28515625" style="2" customWidth="1"/>
    <col min="2855" max="2855" width="16.42578125" style="2" customWidth="1"/>
    <col min="2856" max="2856" width="18.140625" style="2" customWidth="1"/>
    <col min="2857" max="2857" width="26.7109375" style="2" customWidth="1"/>
    <col min="2858" max="2859" width="11.42578125" style="2" customWidth="1"/>
    <col min="2860" max="2860" width="14.28515625" style="2" customWidth="1"/>
    <col min="2861" max="2861" width="25" style="2" customWidth="1"/>
    <col min="2862" max="2863" width="11.42578125" style="2" customWidth="1"/>
    <col min="2864" max="2864" width="19.7109375" style="2" customWidth="1"/>
    <col min="2865" max="2865" width="11.42578125" style="2" customWidth="1"/>
    <col min="2866" max="2866" width="14.7109375" style="2" customWidth="1"/>
    <col min="2867" max="2873" width="11.42578125" style="2" customWidth="1"/>
    <col min="2874" max="2874" width="33.5703125" style="2" customWidth="1"/>
    <col min="2875" max="3108" width="11.42578125" style="2"/>
    <col min="3109" max="3109" width="15.7109375" style="2" customWidth="1"/>
    <col min="3110" max="3110" width="10.28515625" style="2" customWidth="1"/>
    <col min="3111" max="3111" width="16.42578125" style="2" customWidth="1"/>
    <col min="3112" max="3112" width="18.140625" style="2" customWidth="1"/>
    <col min="3113" max="3113" width="26.7109375" style="2" customWidth="1"/>
    <col min="3114" max="3115" width="11.42578125" style="2" customWidth="1"/>
    <col min="3116" max="3116" width="14.28515625" style="2" customWidth="1"/>
    <col min="3117" max="3117" width="25" style="2" customWidth="1"/>
    <col min="3118" max="3119" width="11.42578125" style="2" customWidth="1"/>
    <col min="3120" max="3120" width="19.7109375" style="2" customWidth="1"/>
    <col min="3121" max="3121" width="11.42578125" style="2" customWidth="1"/>
    <col min="3122" max="3122" width="14.7109375" style="2" customWidth="1"/>
    <col min="3123" max="3129" width="11.42578125" style="2" customWidth="1"/>
    <col min="3130" max="3130" width="33.5703125" style="2" customWidth="1"/>
    <col min="3131" max="3364" width="11.42578125" style="2"/>
    <col min="3365" max="3365" width="15.7109375" style="2" customWidth="1"/>
    <col min="3366" max="3366" width="10.28515625" style="2" customWidth="1"/>
    <col min="3367" max="3367" width="16.42578125" style="2" customWidth="1"/>
    <col min="3368" max="3368" width="18.140625" style="2" customWidth="1"/>
    <col min="3369" max="3369" width="26.7109375" style="2" customWidth="1"/>
    <col min="3370" max="3371" width="11.42578125" style="2" customWidth="1"/>
    <col min="3372" max="3372" width="14.28515625" style="2" customWidth="1"/>
    <col min="3373" max="3373" width="25" style="2" customWidth="1"/>
    <col min="3374" max="3375" width="11.42578125" style="2" customWidth="1"/>
    <col min="3376" max="3376" width="19.7109375" style="2" customWidth="1"/>
    <col min="3377" max="3377" width="11.42578125" style="2" customWidth="1"/>
    <col min="3378" max="3378" width="14.7109375" style="2" customWidth="1"/>
    <col min="3379" max="3385" width="11.42578125" style="2" customWidth="1"/>
    <col min="3386" max="3386" width="33.5703125" style="2" customWidth="1"/>
    <col min="3387" max="3620" width="11.42578125" style="2"/>
    <col min="3621" max="3621" width="15.7109375" style="2" customWidth="1"/>
    <col min="3622" max="3622" width="10.28515625" style="2" customWidth="1"/>
    <col min="3623" max="3623" width="16.42578125" style="2" customWidth="1"/>
    <col min="3624" max="3624" width="18.140625" style="2" customWidth="1"/>
    <col min="3625" max="3625" width="26.7109375" style="2" customWidth="1"/>
    <col min="3626" max="3627" width="11.42578125" style="2" customWidth="1"/>
    <col min="3628" max="3628" width="14.28515625" style="2" customWidth="1"/>
    <col min="3629" max="3629" width="25" style="2" customWidth="1"/>
    <col min="3630" max="3631" width="11.42578125" style="2" customWidth="1"/>
    <col min="3632" max="3632" width="19.7109375" style="2" customWidth="1"/>
    <col min="3633" max="3633" width="11.42578125" style="2" customWidth="1"/>
    <col min="3634" max="3634" width="14.7109375" style="2" customWidth="1"/>
    <col min="3635" max="3641" width="11.42578125" style="2" customWidth="1"/>
    <col min="3642" max="3642" width="33.5703125" style="2" customWidth="1"/>
    <col min="3643" max="3876" width="11.42578125" style="2"/>
    <col min="3877" max="3877" width="15.7109375" style="2" customWidth="1"/>
    <col min="3878" max="3878" width="10.28515625" style="2" customWidth="1"/>
    <col min="3879" max="3879" width="16.42578125" style="2" customWidth="1"/>
    <col min="3880" max="3880" width="18.140625" style="2" customWidth="1"/>
    <col min="3881" max="3881" width="26.7109375" style="2" customWidth="1"/>
    <col min="3882" max="3883" width="11.42578125" style="2" customWidth="1"/>
    <col min="3884" max="3884" width="14.28515625" style="2" customWidth="1"/>
    <col min="3885" max="3885" width="25" style="2" customWidth="1"/>
    <col min="3886" max="3887" width="11.42578125" style="2" customWidth="1"/>
    <col min="3888" max="3888" width="19.7109375" style="2" customWidth="1"/>
    <col min="3889" max="3889" width="11.42578125" style="2" customWidth="1"/>
    <col min="3890" max="3890" width="14.7109375" style="2" customWidth="1"/>
    <col min="3891" max="3897" width="11.42578125" style="2" customWidth="1"/>
    <col min="3898" max="3898" width="33.5703125" style="2" customWidth="1"/>
    <col min="3899" max="4132" width="11.42578125" style="2"/>
    <col min="4133" max="4133" width="15.7109375" style="2" customWidth="1"/>
    <col min="4134" max="4134" width="10.28515625" style="2" customWidth="1"/>
    <col min="4135" max="4135" width="16.42578125" style="2" customWidth="1"/>
    <col min="4136" max="4136" width="18.140625" style="2" customWidth="1"/>
    <col min="4137" max="4137" width="26.7109375" style="2" customWidth="1"/>
    <col min="4138" max="4139" width="11.42578125" style="2" customWidth="1"/>
    <col min="4140" max="4140" width="14.28515625" style="2" customWidth="1"/>
    <col min="4141" max="4141" width="25" style="2" customWidth="1"/>
    <col min="4142" max="4143" width="11.42578125" style="2" customWidth="1"/>
    <col min="4144" max="4144" width="19.7109375" style="2" customWidth="1"/>
    <col min="4145" max="4145" width="11.42578125" style="2" customWidth="1"/>
    <col min="4146" max="4146" width="14.7109375" style="2" customWidth="1"/>
    <col min="4147" max="4153" width="11.42578125" style="2" customWidth="1"/>
    <col min="4154" max="4154" width="33.5703125" style="2" customWidth="1"/>
    <col min="4155" max="4388" width="11.42578125" style="2"/>
    <col min="4389" max="4389" width="15.7109375" style="2" customWidth="1"/>
    <col min="4390" max="4390" width="10.28515625" style="2" customWidth="1"/>
    <col min="4391" max="4391" width="16.42578125" style="2" customWidth="1"/>
    <col min="4392" max="4392" width="18.140625" style="2" customWidth="1"/>
    <col min="4393" max="4393" width="26.7109375" style="2" customWidth="1"/>
    <col min="4394" max="4395" width="11.42578125" style="2" customWidth="1"/>
    <col min="4396" max="4396" width="14.28515625" style="2" customWidth="1"/>
    <col min="4397" max="4397" width="25" style="2" customWidth="1"/>
    <col min="4398" max="4399" width="11.42578125" style="2" customWidth="1"/>
    <col min="4400" max="4400" width="19.7109375" style="2" customWidth="1"/>
    <col min="4401" max="4401" width="11.42578125" style="2" customWidth="1"/>
    <col min="4402" max="4402" width="14.7109375" style="2" customWidth="1"/>
    <col min="4403" max="4409" width="11.42578125" style="2" customWidth="1"/>
    <col min="4410" max="4410" width="33.5703125" style="2" customWidth="1"/>
    <col min="4411" max="4644" width="11.42578125" style="2"/>
    <col min="4645" max="4645" width="15.7109375" style="2" customWidth="1"/>
    <col min="4646" max="4646" width="10.28515625" style="2" customWidth="1"/>
    <col min="4647" max="4647" width="16.42578125" style="2" customWidth="1"/>
    <col min="4648" max="4648" width="18.140625" style="2" customWidth="1"/>
    <col min="4649" max="4649" width="26.7109375" style="2" customWidth="1"/>
    <col min="4650" max="4651" width="11.42578125" style="2" customWidth="1"/>
    <col min="4652" max="4652" width="14.28515625" style="2" customWidth="1"/>
    <col min="4653" max="4653" width="25" style="2" customWidth="1"/>
    <col min="4654" max="4655" width="11.42578125" style="2" customWidth="1"/>
    <col min="4656" max="4656" width="19.7109375" style="2" customWidth="1"/>
    <col min="4657" max="4657" width="11.42578125" style="2" customWidth="1"/>
    <col min="4658" max="4658" width="14.7109375" style="2" customWidth="1"/>
    <col min="4659" max="4665" width="11.42578125" style="2" customWidth="1"/>
    <col min="4666" max="4666" width="33.5703125" style="2" customWidth="1"/>
    <col min="4667" max="4900" width="11.42578125" style="2"/>
    <col min="4901" max="4901" width="15.7109375" style="2" customWidth="1"/>
    <col min="4902" max="4902" width="10.28515625" style="2" customWidth="1"/>
    <col min="4903" max="4903" width="16.42578125" style="2" customWidth="1"/>
    <col min="4904" max="4904" width="18.140625" style="2" customWidth="1"/>
    <col min="4905" max="4905" width="26.7109375" style="2" customWidth="1"/>
    <col min="4906" max="4907" width="11.42578125" style="2" customWidth="1"/>
    <col min="4908" max="4908" width="14.28515625" style="2" customWidth="1"/>
    <col min="4909" max="4909" width="25" style="2" customWidth="1"/>
    <col min="4910" max="4911" width="11.42578125" style="2" customWidth="1"/>
    <col min="4912" max="4912" width="19.7109375" style="2" customWidth="1"/>
    <col min="4913" max="4913" width="11.42578125" style="2" customWidth="1"/>
    <col min="4914" max="4914" width="14.7109375" style="2" customWidth="1"/>
    <col min="4915" max="4921" width="11.42578125" style="2" customWidth="1"/>
    <col min="4922" max="4922" width="33.5703125" style="2" customWidth="1"/>
    <col min="4923" max="5156" width="11.42578125" style="2"/>
    <col min="5157" max="5157" width="15.7109375" style="2" customWidth="1"/>
    <col min="5158" max="5158" width="10.28515625" style="2" customWidth="1"/>
    <col min="5159" max="5159" width="16.42578125" style="2" customWidth="1"/>
    <col min="5160" max="5160" width="18.140625" style="2" customWidth="1"/>
    <col min="5161" max="5161" width="26.7109375" style="2" customWidth="1"/>
    <col min="5162" max="5163" width="11.42578125" style="2" customWidth="1"/>
    <col min="5164" max="5164" width="14.28515625" style="2" customWidth="1"/>
    <col min="5165" max="5165" width="25" style="2" customWidth="1"/>
    <col min="5166" max="5167" width="11.42578125" style="2" customWidth="1"/>
    <col min="5168" max="5168" width="19.7109375" style="2" customWidth="1"/>
    <col min="5169" max="5169" width="11.42578125" style="2" customWidth="1"/>
    <col min="5170" max="5170" width="14.7109375" style="2" customWidth="1"/>
    <col min="5171" max="5177" width="11.42578125" style="2" customWidth="1"/>
    <col min="5178" max="5178" width="33.5703125" style="2" customWidth="1"/>
    <col min="5179" max="5412" width="11.42578125" style="2"/>
    <col min="5413" max="5413" width="15.7109375" style="2" customWidth="1"/>
    <col min="5414" max="5414" width="10.28515625" style="2" customWidth="1"/>
    <col min="5415" max="5415" width="16.42578125" style="2" customWidth="1"/>
    <col min="5416" max="5416" width="18.140625" style="2" customWidth="1"/>
    <col min="5417" max="5417" width="26.7109375" style="2" customWidth="1"/>
    <col min="5418" max="5419" width="11.42578125" style="2" customWidth="1"/>
    <col min="5420" max="5420" width="14.28515625" style="2" customWidth="1"/>
    <col min="5421" max="5421" width="25" style="2" customWidth="1"/>
    <col min="5422" max="5423" width="11.42578125" style="2" customWidth="1"/>
    <col min="5424" max="5424" width="19.7109375" style="2" customWidth="1"/>
    <col min="5425" max="5425" width="11.42578125" style="2" customWidth="1"/>
    <col min="5426" max="5426" width="14.7109375" style="2" customWidth="1"/>
    <col min="5427" max="5433" width="11.42578125" style="2" customWidth="1"/>
    <col min="5434" max="5434" width="33.5703125" style="2" customWidth="1"/>
    <col min="5435" max="5668" width="11.42578125" style="2"/>
    <col min="5669" max="5669" width="15.7109375" style="2" customWidth="1"/>
    <col min="5670" max="5670" width="10.28515625" style="2" customWidth="1"/>
    <col min="5671" max="5671" width="16.42578125" style="2" customWidth="1"/>
    <col min="5672" max="5672" width="18.140625" style="2" customWidth="1"/>
    <col min="5673" max="5673" width="26.7109375" style="2" customWidth="1"/>
    <col min="5674" max="5675" width="11.42578125" style="2" customWidth="1"/>
    <col min="5676" max="5676" width="14.28515625" style="2" customWidth="1"/>
    <col min="5677" max="5677" width="25" style="2" customWidth="1"/>
    <col min="5678" max="5679" width="11.42578125" style="2" customWidth="1"/>
    <col min="5680" max="5680" width="19.7109375" style="2" customWidth="1"/>
    <col min="5681" max="5681" width="11.42578125" style="2" customWidth="1"/>
    <col min="5682" max="5682" width="14.7109375" style="2" customWidth="1"/>
    <col min="5683" max="5689" width="11.42578125" style="2" customWidth="1"/>
    <col min="5690" max="5690" width="33.5703125" style="2" customWidth="1"/>
    <col min="5691" max="5924" width="11.42578125" style="2"/>
    <col min="5925" max="5925" width="15.7109375" style="2" customWidth="1"/>
    <col min="5926" max="5926" width="10.28515625" style="2" customWidth="1"/>
    <col min="5927" max="5927" width="16.42578125" style="2" customWidth="1"/>
    <col min="5928" max="5928" width="18.140625" style="2" customWidth="1"/>
    <col min="5929" max="5929" width="26.7109375" style="2" customWidth="1"/>
    <col min="5930" max="5931" width="11.42578125" style="2" customWidth="1"/>
    <col min="5932" max="5932" width="14.28515625" style="2" customWidth="1"/>
    <col min="5933" max="5933" width="25" style="2" customWidth="1"/>
    <col min="5934" max="5935" width="11.42578125" style="2" customWidth="1"/>
    <col min="5936" max="5936" width="19.7109375" style="2" customWidth="1"/>
    <col min="5937" max="5937" width="11.42578125" style="2" customWidth="1"/>
    <col min="5938" max="5938" width="14.7109375" style="2" customWidth="1"/>
    <col min="5939" max="5945" width="11.42578125" style="2" customWidth="1"/>
    <col min="5946" max="5946" width="33.5703125" style="2" customWidth="1"/>
    <col min="5947" max="6180" width="11.42578125" style="2"/>
    <col min="6181" max="6181" width="15.7109375" style="2" customWidth="1"/>
    <col min="6182" max="6182" width="10.28515625" style="2" customWidth="1"/>
    <col min="6183" max="6183" width="16.42578125" style="2" customWidth="1"/>
    <col min="6184" max="6184" width="18.140625" style="2" customWidth="1"/>
    <col min="6185" max="6185" width="26.7109375" style="2" customWidth="1"/>
    <col min="6186" max="6187" width="11.42578125" style="2" customWidth="1"/>
    <col min="6188" max="6188" width="14.28515625" style="2" customWidth="1"/>
    <col min="6189" max="6189" width="25" style="2" customWidth="1"/>
    <col min="6190" max="6191" width="11.42578125" style="2" customWidth="1"/>
    <col min="6192" max="6192" width="19.7109375" style="2" customWidth="1"/>
    <col min="6193" max="6193" width="11.42578125" style="2" customWidth="1"/>
    <col min="6194" max="6194" width="14.7109375" style="2" customWidth="1"/>
    <col min="6195" max="6201" width="11.42578125" style="2" customWidth="1"/>
    <col min="6202" max="6202" width="33.5703125" style="2" customWidth="1"/>
    <col min="6203" max="6436" width="11.42578125" style="2"/>
    <col min="6437" max="6437" width="15.7109375" style="2" customWidth="1"/>
    <col min="6438" max="6438" width="10.28515625" style="2" customWidth="1"/>
    <col min="6439" max="6439" width="16.42578125" style="2" customWidth="1"/>
    <col min="6440" max="6440" width="18.140625" style="2" customWidth="1"/>
    <col min="6441" max="6441" width="26.7109375" style="2" customWidth="1"/>
    <col min="6442" max="6443" width="11.42578125" style="2" customWidth="1"/>
    <col min="6444" max="6444" width="14.28515625" style="2" customWidth="1"/>
    <col min="6445" max="6445" width="25" style="2" customWidth="1"/>
    <col min="6446" max="6447" width="11.42578125" style="2" customWidth="1"/>
    <col min="6448" max="6448" width="19.7109375" style="2" customWidth="1"/>
    <col min="6449" max="6449" width="11.42578125" style="2" customWidth="1"/>
    <col min="6450" max="6450" width="14.7109375" style="2" customWidth="1"/>
    <col min="6451" max="6457" width="11.42578125" style="2" customWidth="1"/>
    <col min="6458" max="6458" width="33.5703125" style="2" customWidth="1"/>
    <col min="6459" max="6692" width="11.42578125" style="2"/>
    <col min="6693" max="6693" width="15.7109375" style="2" customWidth="1"/>
    <col min="6694" max="6694" width="10.28515625" style="2" customWidth="1"/>
    <col min="6695" max="6695" width="16.42578125" style="2" customWidth="1"/>
    <col min="6696" max="6696" width="18.140625" style="2" customWidth="1"/>
    <col min="6697" max="6697" width="26.7109375" style="2" customWidth="1"/>
    <col min="6698" max="6699" width="11.42578125" style="2" customWidth="1"/>
    <col min="6700" max="6700" width="14.28515625" style="2" customWidth="1"/>
    <col min="6701" max="6701" width="25" style="2" customWidth="1"/>
    <col min="6702" max="6703" width="11.42578125" style="2" customWidth="1"/>
    <col min="6704" max="6704" width="19.7109375" style="2" customWidth="1"/>
    <col min="6705" max="6705" width="11.42578125" style="2" customWidth="1"/>
    <col min="6706" max="6706" width="14.7109375" style="2" customWidth="1"/>
    <col min="6707" max="6713" width="11.42578125" style="2" customWidth="1"/>
    <col min="6714" max="6714" width="33.5703125" style="2" customWidth="1"/>
    <col min="6715" max="6948" width="11.42578125" style="2"/>
    <col min="6949" max="6949" width="15.7109375" style="2" customWidth="1"/>
    <col min="6950" max="6950" width="10.28515625" style="2" customWidth="1"/>
    <col min="6951" max="6951" width="16.42578125" style="2" customWidth="1"/>
    <col min="6952" max="6952" width="18.140625" style="2" customWidth="1"/>
    <col min="6953" max="6953" width="26.7109375" style="2" customWidth="1"/>
    <col min="6954" max="6955" width="11.42578125" style="2" customWidth="1"/>
    <col min="6956" max="6956" width="14.28515625" style="2" customWidth="1"/>
    <col min="6957" max="6957" width="25" style="2" customWidth="1"/>
    <col min="6958" max="6959" width="11.42578125" style="2" customWidth="1"/>
    <col min="6960" max="6960" width="19.7109375" style="2" customWidth="1"/>
    <col min="6961" max="6961" width="11.42578125" style="2" customWidth="1"/>
    <col min="6962" max="6962" width="14.7109375" style="2" customWidth="1"/>
    <col min="6963" max="6969" width="11.42578125" style="2" customWidth="1"/>
    <col min="6970" max="6970" width="33.5703125" style="2" customWidth="1"/>
    <col min="6971" max="7204" width="11.42578125" style="2"/>
    <col min="7205" max="7205" width="15.7109375" style="2" customWidth="1"/>
    <col min="7206" max="7206" width="10.28515625" style="2" customWidth="1"/>
    <col min="7207" max="7207" width="16.42578125" style="2" customWidth="1"/>
    <col min="7208" max="7208" width="18.140625" style="2" customWidth="1"/>
    <col min="7209" max="7209" width="26.7109375" style="2" customWidth="1"/>
    <col min="7210" max="7211" width="11.42578125" style="2" customWidth="1"/>
    <col min="7212" max="7212" width="14.28515625" style="2" customWidth="1"/>
    <col min="7213" max="7213" width="25" style="2" customWidth="1"/>
    <col min="7214" max="7215" width="11.42578125" style="2" customWidth="1"/>
    <col min="7216" max="7216" width="19.7109375" style="2" customWidth="1"/>
    <col min="7217" max="7217" width="11.42578125" style="2" customWidth="1"/>
    <col min="7218" max="7218" width="14.7109375" style="2" customWidth="1"/>
    <col min="7219" max="7225" width="11.42578125" style="2" customWidth="1"/>
    <col min="7226" max="7226" width="33.5703125" style="2" customWidth="1"/>
    <col min="7227" max="7460" width="11.42578125" style="2"/>
    <col min="7461" max="7461" width="15.7109375" style="2" customWidth="1"/>
    <col min="7462" max="7462" width="10.28515625" style="2" customWidth="1"/>
    <col min="7463" max="7463" width="16.42578125" style="2" customWidth="1"/>
    <col min="7464" max="7464" width="18.140625" style="2" customWidth="1"/>
    <col min="7465" max="7465" width="26.7109375" style="2" customWidth="1"/>
    <col min="7466" max="7467" width="11.42578125" style="2" customWidth="1"/>
    <col min="7468" max="7468" width="14.28515625" style="2" customWidth="1"/>
    <col min="7469" max="7469" width="25" style="2" customWidth="1"/>
    <col min="7470" max="7471" width="11.42578125" style="2" customWidth="1"/>
    <col min="7472" max="7472" width="19.7109375" style="2" customWidth="1"/>
    <col min="7473" max="7473" width="11.42578125" style="2" customWidth="1"/>
    <col min="7474" max="7474" width="14.7109375" style="2" customWidth="1"/>
    <col min="7475" max="7481" width="11.42578125" style="2" customWidth="1"/>
    <col min="7482" max="7482" width="33.5703125" style="2" customWidth="1"/>
    <col min="7483" max="7716" width="11.42578125" style="2"/>
    <col min="7717" max="7717" width="15.7109375" style="2" customWidth="1"/>
    <col min="7718" max="7718" width="10.28515625" style="2" customWidth="1"/>
    <col min="7719" max="7719" width="16.42578125" style="2" customWidth="1"/>
    <col min="7720" max="7720" width="18.140625" style="2" customWidth="1"/>
    <col min="7721" max="7721" width="26.7109375" style="2" customWidth="1"/>
    <col min="7722" max="7723" width="11.42578125" style="2" customWidth="1"/>
    <col min="7724" max="7724" width="14.28515625" style="2" customWidth="1"/>
    <col min="7725" max="7725" width="25" style="2" customWidth="1"/>
    <col min="7726" max="7727" width="11.42578125" style="2" customWidth="1"/>
    <col min="7728" max="7728" width="19.7109375" style="2" customWidth="1"/>
    <col min="7729" max="7729" width="11.42578125" style="2" customWidth="1"/>
    <col min="7730" max="7730" width="14.7109375" style="2" customWidth="1"/>
    <col min="7731" max="7737" width="11.42578125" style="2" customWidth="1"/>
    <col min="7738" max="7738" width="33.5703125" style="2" customWidth="1"/>
    <col min="7739" max="7972" width="11.42578125" style="2"/>
    <col min="7973" max="7973" width="15.7109375" style="2" customWidth="1"/>
    <col min="7974" max="7974" width="10.28515625" style="2" customWidth="1"/>
    <col min="7975" max="7975" width="16.42578125" style="2" customWidth="1"/>
    <col min="7976" max="7976" width="18.140625" style="2" customWidth="1"/>
    <col min="7977" max="7977" width="26.7109375" style="2" customWidth="1"/>
    <col min="7978" max="7979" width="11.42578125" style="2" customWidth="1"/>
    <col min="7980" max="7980" width="14.28515625" style="2" customWidth="1"/>
    <col min="7981" max="7981" width="25" style="2" customWidth="1"/>
    <col min="7982" max="7983" width="11.42578125" style="2" customWidth="1"/>
    <col min="7984" max="7984" width="19.7109375" style="2" customWidth="1"/>
    <col min="7985" max="7985" width="11.42578125" style="2" customWidth="1"/>
    <col min="7986" max="7986" width="14.7109375" style="2" customWidth="1"/>
    <col min="7987" max="7993" width="11.42578125" style="2" customWidth="1"/>
    <col min="7994" max="7994" width="33.5703125" style="2" customWidth="1"/>
    <col min="7995" max="8228" width="11.42578125" style="2"/>
    <col min="8229" max="8229" width="15.7109375" style="2" customWidth="1"/>
    <col min="8230" max="8230" width="10.28515625" style="2" customWidth="1"/>
    <col min="8231" max="8231" width="16.42578125" style="2" customWidth="1"/>
    <col min="8232" max="8232" width="18.140625" style="2" customWidth="1"/>
    <col min="8233" max="8233" width="26.7109375" style="2" customWidth="1"/>
    <col min="8234" max="8235" width="11.42578125" style="2" customWidth="1"/>
    <col min="8236" max="8236" width="14.28515625" style="2" customWidth="1"/>
    <col min="8237" max="8237" width="25" style="2" customWidth="1"/>
    <col min="8238" max="8239" width="11.42578125" style="2" customWidth="1"/>
    <col min="8240" max="8240" width="19.7109375" style="2" customWidth="1"/>
    <col min="8241" max="8241" width="11.42578125" style="2" customWidth="1"/>
    <col min="8242" max="8242" width="14.7109375" style="2" customWidth="1"/>
    <col min="8243" max="8249" width="11.42578125" style="2" customWidth="1"/>
    <col min="8250" max="8250" width="33.5703125" style="2" customWidth="1"/>
    <col min="8251" max="8484" width="11.42578125" style="2"/>
    <col min="8485" max="8485" width="15.7109375" style="2" customWidth="1"/>
    <col min="8486" max="8486" width="10.28515625" style="2" customWidth="1"/>
    <col min="8487" max="8487" width="16.42578125" style="2" customWidth="1"/>
    <col min="8488" max="8488" width="18.140625" style="2" customWidth="1"/>
    <col min="8489" max="8489" width="26.7109375" style="2" customWidth="1"/>
    <col min="8490" max="8491" width="11.42578125" style="2" customWidth="1"/>
    <col min="8492" max="8492" width="14.28515625" style="2" customWidth="1"/>
    <col min="8493" max="8493" width="25" style="2" customWidth="1"/>
    <col min="8494" max="8495" width="11.42578125" style="2" customWidth="1"/>
    <col min="8496" max="8496" width="19.7109375" style="2" customWidth="1"/>
    <col min="8497" max="8497" width="11.42578125" style="2" customWidth="1"/>
    <col min="8498" max="8498" width="14.7109375" style="2" customWidth="1"/>
    <col min="8499" max="8505" width="11.42578125" style="2" customWidth="1"/>
    <col min="8506" max="8506" width="33.5703125" style="2" customWidth="1"/>
    <col min="8507" max="8740" width="11.42578125" style="2"/>
    <col min="8741" max="8741" width="15.7109375" style="2" customWidth="1"/>
    <col min="8742" max="8742" width="10.28515625" style="2" customWidth="1"/>
    <col min="8743" max="8743" width="16.42578125" style="2" customWidth="1"/>
    <col min="8744" max="8744" width="18.140625" style="2" customWidth="1"/>
    <col min="8745" max="8745" width="26.7109375" style="2" customWidth="1"/>
    <col min="8746" max="8747" width="11.42578125" style="2" customWidth="1"/>
    <col min="8748" max="8748" width="14.28515625" style="2" customWidth="1"/>
    <col min="8749" max="8749" width="25" style="2" customWidth="1"/>
    <col min="8750" max="8751" width="11.42578125" style="2" customWidth="1"/>
    <col min="8752" max="8752" width="19.7109375" style="2" customWidth="1"/>
    <col min="8753" max="8753" width="11.42578125" style="2" customWidth="1"/>
    <col min="8754" max="8754" width="14.7109375" style="2" customWidth="1"/>
    <col min="8755" max="8761" width="11.42578125" style="2" customWidth="1"/>
    <col min="8762" max="8762" width="33.5703125" style="2" customWidth="1"/>
    <col min="8763" max="8996" width="11.42578125" style="2"/>
    <col min="8997" max="8997" width="15.7109375" style="2" customWidth="1"/>
    <col min="8998" max="8998" width="10.28515625" style="2" customWidth="1"/>
    <col min="8999" max="8999" width="16.42578125" style="2" customWidth="1"/>
    <col min="9000" max="9000" width="18.140625" style="2" customWidth="1"/>
    <col min="9001" max="9001" width="26.7109375" style="2" customWidth="1"/>
    <col min="9002" max="9003" width="11.42578125" style="2" customWidth="1"/>
    <col min="9004" max="9004" width="14.28515625" style="2" customWidth="1"/>
    <col min="9005" max="9005" width="25" style="2" customWidth="1"/>
    <col min="9006" max="9007" width="11.42578125" style="2" customWidth="1"/>
    <col min="9008" max="9008" width="19.7109375" style="2" customWidth="1"/>
    <col min="9009" max="9009" width="11.42578125" style="2" customWidth="1"/>
    <col min="9010" max="9010" width="14.7109375" style="2" customWidth="1"/>
    <col min="9011" max="9017" width="11.42578125" style="2" customWidth="1"/>
    <col min="9018" max="9018" width="33.5703125" style="2" customWidth="1"/>
    <col min="9019" max="9252" width="11.42578125" style="2"/>
    <col min="9253" max="9253" width="15.7109375" style="2" customWidth="1"/>
    <col min="9254" max="9254" width="10.28515625" style="2" customWidth="1"/>
    <col min="9255" max="9255" width="16.42578125" style="2" customWidth="1"/>
    <col min="9256" max="9256" width="18.140625" style="2" customWidth="1"/>
    <col min="9257" max="9257" width="26.7109375" style="2" customWidth="1"/>
    <col min="9258" max="9259" width="11.42578125" style="2" customWidth="1"/>
    <col min="9260" max="9260" width="14.28515625" style="2" customWidth="1"/>
    <col min="9261" max="9261" width="25" style="2" customWidth="1"/>
    <col min="9262" max="9263" width="11.42578125" style="2" customWidth="1"/>
    <col min="9264" max="9264" width="19.7109375" style="2" customWidth="1"/>
    <col min="9265" max="9265" width="11.42578125" style="2" customWidth="1"/>
    <col min="9266" max="9266" width="14.7109375" style="2" customWidth="1"/>
    <col min="9267" max="9273" width="11.42578125" style="2" customWidth="1"/>
    <col min="9274" max="9274" width="33.5703125" style="2" customWidth="1"/>
    <col min="9275" max="9508" width="11.42578125" style="2"/>
    <col min="9509" max="9509" width="15.7109375" style="2" customWidth="1"/>
    <col min="9510" max="9510" width="10.28515625" style="2" customWidth="1"/>
    <col min="9511" max="9511" width="16.42578125" style="2" customWidth="1"/>
    <col min="9512" max="9512" width="18.140625" style="2" customWidth="1"/>
    <col min="9513" max="9513" width="26.7109375" style="2" customWidth="1"/>
    <col min="9514" max="9515" width="11.42578125" style="2" customWidth="1"/>
    <col min="9516" max="9516" width="14.28515625" style="2" customWidth="1"/>
    <col min="9517" max="9517" width="25" style="2" customWidth="1"/>
    <col min="9518" max="9519" width="11.42578125" style="2" customWidth="1"/>
    <col min="9520" max="9520" width="19.7109375" style="2" customWidth="1"/>
    <col min="9521" max="9521" width="11.42578125" style="2" customWidth="1"/>
    <col min="9522" max="9522" width="14.7109375" style="2" customWidth="1"/>
    <col min="9523" max="9529" width="11.42578125" style="2" customWidth="1"/>
    <col min="9530" max="9530" width="33.5703125" style="2" customWidth="1"/>
    <col min="9531" max="9764" width="11.42578125" style="2"/>
    <col min="9765" max="9765" width="15.7109375" style="2" customWidth="1"/>
    <col min="9766" max="9766" width="10.28515625" style="2" customWidth="1"/>
    <col min="9767" max="9767" width="16.42578125" style="2" customWidth="1"/>
    <col min="9768" max="9768" width="18.140625" style="2" customWidth="1"/>
    <col min="9769" max="9769" width="26.7109375" style="2" customWidth="1"/>
    <col min="9770" max="9771" width="11.42578125" style="2" customWidth="1"/>
    <col min="9772" max="9772" width="14.28515625" style="2" customWidth="1"/>
    <col min="9773" max="9773" width="25" style="2" customWidth="1"/>
    <col min="9774" max="9775" width="11.42578125" style="2" customWidth="1"/>
    <col min="9776" max="9776" width="19.7109375" style="2" customWidth="1"/>
    <col min="9777" max="9777" width="11.42578125" style="2" customWidth="1"/>
    <col min="9778" max="9778" width="14.7109375" style="2" customWidth="1"/>
    <col min="9779" max="9785" width="11.42578125" style="2" customWidth="1"/>
    <col min="9786" max="9786" width="33.5703125" style="2" customWidth="1"/>
    <col min="9787" max="10020" width="11.42578125" style="2"/>
    <col min="10021" max="10021" width="15.7109375" style="2" customWidth="1"/>
    <col min="10022" max="10022" width="10.28515625" style="2" customWidth="1"/>
    <col min="10023" max="10023" width="16.42578125" style="2" customWidth="1"/>
    <col min="10024" max="10024" width="18.140625" style="2" customWidth="1"/>
    <col min="10025" max="10025" width="26.7109375" style="2" customWidth="1"/>
    <col min="10026" max="10027" width="11.42578125" style="2" customWidth="1"/>
    <col min="10028" max="10028" width="14.28515625" style="2" customWidth="1"/>
    <col min="10029" max="10029" width="25" style="2" customWidth="1"/>
    <col min="10030" max="10031" width="11.42578125" style="2" customWidth="1"/>
    <col min="10032" max="10032" width="19.7109375" style="2" customWidth="1"/>
    <col min="10033" max="10033" width="11.42578125" style="2" customWidth="1"/>
    <col min="10034" max="10034" width="14.7109375" style="2" customWidth="1"/>
    <col min="10035" max="10041" width="11.42578125" style="2" customWidth="1"/>
    <col min="10042" max="10042" width="33.5703125" style="2" customWidth="1"/>
    <col min="10043" max="10276" width="11.42578125" style="2"/>
    <col min="10277" max="10277" width="15.7109375" style="2" customWidth="1"/>
    <col min="10278" max="10278" width="10.28515625" style="2" customWidth="1"/>
    <col min="10279" max="10279" width="16.42578125" style="2" customWidth="1"/>
    <col min="10280" max="10280" width="18.140625" style="2" customWidth="1"/>
    <col min="10281" max="10281" width="26.7109375" style="2" customWidth="1"/>
    <col min="10282" max="10283" width="11.42578125" style="2" customWidth="1"/>
    <col min="10284" max="10284" width="14.28515625" style="2" customWidth="1"/>
    <col min="10285" max="10285" width="25" style="2" customWidth="1"/>
    <col min="10286" max="10287" width="11.42578125" style="2" customWidth="1"/>
    <col min="10288" max="10288" width="19.7109375" style="2" customWidth="1"/>
    <col min="10289" max="10289" width="11.42578125" style="2" customWidth="1"/>
    <col min="10290" max="10290" width="14.7109375" style="2" customWidth="1"/>
    <col min="10291" max="10297" width="11.42578125" style="2" customWidth="1"/>
    <col min="10298" max="10298" width="33.5703125" style="2" customWidth="1"/>
    <col min="10299" max="10532" width="11.42578125" style="2"/>
    <col min="10533" max="10533" width="15.7109375" style="2" customWidth="1"/>
    <col min="10534" max="10534" width="10.28515625" style="2" customWidth="1"/>
    <col min="10535" max="10535" width="16.42578125" style="2" customWidth="1"/>
    <col min="10536" max="10536" width="18.140625" style="2" customWidth="1"/>
    <col min="10537" max="10537" width="26.7109375" style="2" customWidth="1"/>
    <col min="10538" max="10539" width="11.42578125" style="2" customWidth="1"/>
    <col min="10540" max="10540" width="14.28515625" style="2" customWidth="1"/>
    <col min="10541" max="10541" width="25" style="2" customWidth="1"/>
    <col min="10542" max="10543" width="11.42578125" style="2" customWidth="1"/>
    <col min="10544" max="10544" width="19.7109375" style="2" customWidth="1"/>
    <col min="10545" max="10545" width="11.42578125" style="2" customWidth="1"/>
    <col min="10546" max="10546" width="14.7109375" style="2" customWidth="1"/>
    <col min="10547" max="10553" width="11.42578125" style="2" customWidth="1"/>
    <col min="10554" max="10554" width="33.5703125" style="2" customWidth="1"/>
    <col min="10555" max="10788" width="11.42578125" style="2"/>
    <col min="10789" max="10789" width="15.7109375" style="2" customWidth="1"/>
    <col min="10790" max="10790" width="10.28515625" style="2" customWidth="1"/>
    <col min="10791" max="10791" width="16.42578125" style="2" customWidth="1"/>
    <col min="10792" max="10792" width="18.140625" style="2" customWidth="1"/>
    <col min="10793" max="10793" width="26.7109375" style="2" customWidth="1"/>
    <col min="10794" max="10795" width="11.42578125" style="2" customWidth="1"/>
    <col min="10796" max="10796" width="14.28515625" style="2" customWidth="1"/>
    <col min="10797" max="10797" width="25" style="2" customWidth="1"/>
    <col min="10798" max="10799" width="11.42578125" style="2" customWidth="1"/>
    <col min="10800" max="10800" width="19.7109375" style="2" customWidth="1"/>
    <col min="10801" max="10801" width="11.42578125" style="2" customWidth="1"/>
    <col min="10802" max="10802" width="14.7109375" style="2" customWidth="1"/>
    <col min="10803" max="10809" width="11.42578125" style="2" customWidth="1"/>
    <col min="10810" max="10810" width="33.5703125" style="2" customWidth="1"/>
    <col min="10811" max="11044" width="11.42578125" style="2"/>
    <col min="11045" max="11045" width="15.7109375" style="2" customWidth="1"/>
    <col min="11046" max="11046" width="10.28515625" style="2" customWidth="1"/>
    <col min="11047" max="11047" width="16.42578125" style="2" customWidth="1"/>
    <col min="11048" max="11048" width="18.140625" style="2" customWidth="1"/>
    <col min="11049" max="11049" width="26.7109375" style="2" customWidth="1"/>
    <col min="11050" max="11051" width="11.42578125" style="2" customWidth="1"/>
    <col min="11052" max="11052" width="14.28515625" style="2" customWidth="1"/>
    <col min="11053" max="11053" width="25" style="2" customWidth="1"/>
    <col min="11054" max="11055" width="11.42578125" style="2" customWidth="1"/>
    <col min="11056" max="11056" width="19.7109375" style="2" customWidth="1"/>
    <col min="11057" max="11057" width="11.42578125" style="2" customWidth="1"/>
    <col min="11058" max="11058" width="14.7109375" style="2" customWidth="1"/>
    <col min="11059" max="11065" width="11.42578125" style="2" customWidth="1"/>
    <col min="11066" max="11066" width="33.5703125" style="2" customWidth="1"/>
    <col min="11067" max="11300" width="11.42578125" style="2"/>
    <col min="11301" max="11301" width="15.7109375" style="2" customWidth="1"/>
    <col min="11302" max="11302" width="10.28515625" style="2" customWidth="1"/>
    <col min="11303" max="11303" width="16.42578125" style="2" customWidth="1"/>
    <col min="11304" max="11304" width="18.140625" style="2" customWidth="1"/>
    <col min="11305" max="11305" width="26.7109375" style="2" customWidth="1"/>
    <col min="11306" max="11307" width="11.42578125" style="2" customWidth="1"/>
    <col min="11308" max="11308" width="14.28515625" style="2" customWidth="1"/>
    <col min="11309" max="11309" width="25" style="2" customWidth="1"/>
    <col min="11310" max="11311" width="11.42578125" style="2" customWidth="1"/>
    <col min="11312" max="11312" width="19.7109375" style="2" customWidth="1"/>
    <col min="11313" max="11313" width="11.42578125" style="2" customWidth="1"/>
    <col min="11314" max="11314" width="14.7109375" style="2" customWidth="1"/>
    <col min="11315" max="11321" width="11.42578125" style="2" customWidth="1"/>
    <col min="11322" max="11322" width="33.5703125" style="2" customWidth="1"/>
    <col min="11323" max="11556" width="11.42578125" style="2"/>
    <col min="11557" max="11557" width="15.7109375" style="2" customWidth="1"/>
    <col min="11558" max="11558" width="10.28515625" style="2" customWidth="1"/>
    <col min="11559" max="11559" width="16.42578125" style="2" customWidth="1"/>
    <col min="11560" max="11560" width="18.140625" style="2" customWidth="1"/>
    <col min="11561" max="11561" width="26.7109375" style="2" customWidth="1"/>
    <col min="11562" max="11563" width="11.42578125" style="2" customWidth="1"/>
    <col min="11564" max="11564" width="14.28515625" style="2" customWidth="1"/>
    <col min="11565" max="11565" width="25" style="2" customWidth="1"/>
    <col min="11566" max="11567" width="11.42578125" style="2" customWidth="1"/>
    <col min="11568" max="11568" width="19.7109375" style="2" customWidth="1"/>
    <col min="11569" max="11569" width="11.42578125" style="2" customWidth="1"/>
    <col min="11570" max="11570" width="14.7109375" style="2" customWidth="1"/>
    <col min="11571" max="11577" width="11.42578125" style="2" customWidth="1"/>
    <col min="11578" max="11578" width="33.5703125" style="2" customWidth="1"/>
    <col min="11579" max="11812" width="11.42578125" style="2"/>
    <col min="11813" max="11813" width="15.7109375" style="2" customWidth="1"/>
    <col min="11814" max="11814" width="10.28515625" style="2" customWidth="1"/>
    <col min="11815" max="11815" width="16.42578125" style="2" customWidth="1"/>
    <col min="11816" max="11816" width="18.140625" style="2" customWidth="1"/>
    <col min="11817" max="11817" width="26.7109375" style="2" customWidth="1"/>
    <col min="11818" max="11819" width="11.42578125" style="2" customWidth="1"/>
    <col min="11820" max="11820" width="14.28515625" style="2" customWidth="1"/>
    <col min="11821" max="11821" width="25" style="2" customWidth="1"/>
    <col min="11822" max="11823" width="11.42578125" style="2" customWidth="1"/>
    <col min="11824" max="11824" width="19.7109375" style="2" customWidth="1"/>
    <col min="11825" max="11825" width="11.42578125" style="2" customWidth="1"/>
    <col min="11826" max="11826" width="14.7109375" style="2" customWidth="1"/>
    <col min="11827" max="11833" width="11.42578125" style="2" customWidth="1"/>
    <col min="11834" max="11834" width="33.5703125" style="2" customWidth="1"/>
    <col min="11835" max="12068" width="11.42578125" style="2"/>
    <col min="12069" max="12069" width="15.7109375" style="2" customWidth="1"/>
    <col min="12070" max="12070" width="10.28515625" style="2" customWidth="1"/>
    <col min="12071" max="12071" width="16.42578125" style="2" customWidth="1"/>
    <col min="12072" max="12072" width="18.140625" style="2" customWidth="1"/>
    <col min="12073" max="12073" width="26.7109375" style="2" customWidth="1"/>
    <col min="12074" max="12075" width="11.42578125" style="2" customWidth="1"/>
    <col min="12076" max="12076" width="14.28515625" style="2" customWidth="1"/>
    <col min="12077" max="12077" width="25" style="2" customWidth="1"/>
    <col min="12078" max="12079" width="11.42578125" style="2" customWidth="1"/>
    <col min="12080" max="12080" width="19.7109375" style="2" customWidth="1"/>
    <col min="12081" max="12081" width="11.42578125" style="2" customWidth="1"/>
    <col min="12082" max="12082" width="14.7109375" style="2" customWidth="1"/>
    <col min="12083" max="12089" width="11.42578125" style="2" customWidth="1"/>
    <col min="12090" max="12090" width="33.5703125" style="2" customWidth="1"/>
    <col min="12091" max="12324" width="11.42578125" style="2"/>
    <col min="12325" max="12325" width="15.7109375" style="2" customWidth="1"/>
    <col min="12326" max="12326" width="10.28515625" style="2" customWidth="1"/>
    <col min="12327" max="12327" width="16.42578125" style="2" customWidth="1"/>
    <col min="12328" max="12328" width="18.140625" style="2" customWidth="1"/>
    <col min="12329" max="12329" width="26.7109375" style="2" customWidth="1"/>
    <col min="12330" max="12331" width="11.42578125" style="2" customWidth="1"/>
    <col min="12332" max="12332" width="14.28515625" style="2" customWidth="1"/>
    <col min="12333" max="12333" width="25" style="2" customWidth="1"/>
    <col min="12334" max="12335" width="11.42578125" style="2" customWidth="1"/>
    <col min="12336" max="12336" width="19.7109375" style="2" customWidth="1"/>
    <col min="12337" max="12337" width="11.42578125" style="2" customWidth="1"/>
    <col min="12338" max="12338" width="14.7109375" style="2" customWidth="1"/>
    <col min="12339" max="12345" width="11.42578125" style="2" customWidth="1"/>
    <col min="12346" max="12346" width="33.5703125" style="2" customWidth="1"/>
    <col min="12347" max="12580" width="11.42578125" style="2"/>
    <col min="12581" max="12581" width="15.7109375" style="2" customWidth="1"/>
    <col min="12582" max="12582" width="10.28515625" style="2" customWidth="1"/>
    <col min="12583" max="12583" width="16.42578125" style="2" customWidth="1"/>
    <col min="12584" max="12584" width="18.140625" style="2" customWidth="1"/>
    <col min="12585" max="12585" width="26.7109375" style="2" customWidth="1"/>
    <col min="12586" max="12587" width="11.42578125" style="2" customWidth="1"/>
    <col min="12588" max="12588" width="14.28515625" style="2" customWidth="1"/>
    <col min="12589" max="12589" width="25" style="2" customWidth="1"/>
    <col min="12590" max="12591" width="11.42578125" style="2" customWidth="1"/>
    <col min="12592" max="12592" width="19.7109375" style="2" customWidth="1"/>
    <col min="12593" max="12593" width="11.42578125" style="2" customWidth="1"/>
    <col min="12594" max="12594" width="14.7109375" style="2" customWidth="1"/>
    <col min="12595" max="12601" width="11.42578125" style="2" customWidth="1"/>
    <col min="12602" max="12602" width="33.5703125" style="2" customWidth="1"/>
    <col min="12603" max="12836" width="11.42578125" style="2"/>
    <col min="12837" max="12837" width="15.7109375" style="2" customWidth="1"/>
    <col min="12838" max="12838" width="10.28515625" style="2" customWidth="1"/>
    <col min="12839" max="12839" width="16.42578125" style="2" customWidth="1"/>
    <col min="12840" max="12840" width="18.140625" style="2" customWidth="1"/>
    <col min="12841" max="12841" width="26.7109375" style="2" customWidth="1"/>
    <col min="12842" max="12843" width="11.42578125" style="2" customWidth="1"/>
    <col min="12844" max="12844" width="14.28515625" style="2" customWidth="1"/>
    <col min="12845" max="12845" width="25" style="2" customWidth="1"/>
    <col min="12846" max="12847" width="11.42578125" style="2" customWidth="1"/>
    <col min="12848" max="12848" width="19.7109375" style="2" customWidth="1"/>
    <col min="12849" max="12849" width="11.42578125" style="2" customWidth="1"/>
    <col min="12850" max="12850" width="14.7109375" style="2" customWidth="1"/>
    <col min="12851" max="12857" width="11.42578125" style="2" customWidth="1"/>
    <col min="12858" max="12858" width="33.5703125" style="2" customWidth="1"/>
    <col min="12859" max="13092" width="11.42578125" style="2"/>
    <col min="13093" max="13093" width="15.7109375" style="2" customWidth="1"/>
    <col min="13094" max="13094" width="10.28515625" style="2" customWidth="1"/>
    <col min="13095" max="13095" width="16.42578125" style="2" customWidth="1"/>
    <col min="13096" max="13096" width="18.140625" style="2" customWidth="1"/>
    <col min="13097" max="13097" width="26.7109375" style="2" customWidth="1"/>
    <col min="13098" max="13099" width="11.42578125" style="2" customWidth="1"/>
    <col min="13100" max="13100" width="14.28515625" style="2" customWidth="1"/>
    <col min="13101" max="13101" width="25" style="2" customWidth="1"/>
    <col min="13102" max="13103" width="11.42578125" style="2" customWidth="1"/>
    <col min="13104" max="13104" width="19.7109375" style="2" customWidth="1"/>
    <col min="13105" max="13105" width="11.42578125" style="2" customWidth="1"/>
    <col min="13106" max="13106" width="14.7109375" style="2" customWidth="1"/>
    <col min="13107" max="13113" width="11.42578125" style="2" customWidth="1"/>
    <col min="13114" max="13114" width="33.5703125" style="2" customWidth="1"/>
    <col min="13115" max="13348" width="11.42578125" style="2"/>
    <col min="13349" max="13349" width="15.7109375" style="2" customWidth="1"/>
    <col min="13350" max="13350" width="10.28515625" style="2" customWidth="1"/>
    <col min="13351" max="13351" width="16.42578125" style="2" customWidth="1"/>
    <col min="13352" max="13352" width="18.140625" style="2" customWidth="1"/>
    <col min="13353" max="13353" width="26.7109375" style="2" customWidth="1"/>
    <col min="13354" max="13355" width="11.42578125" style="2" customWidth="1"/>
    <col min="13356" max="13356" width="14.28515625" style="2" customWidth="1"/>
    <col min="13357" max="13357" width="25" style="2" customWidth="1"/>
    <col min="13358" max="13359" width="11.42578125" style="2" customWidth="1"/>
    <col min="13360" max="13360" width="19.7109375" style="2" customWidth="1"/>
    <col min="13361" max="13361" width="11.42578125" style="2" customWidth="1"/>
    <col min="13362" max="13362" width="14.7109375" style="2" customWidth="1"/>
    <col min="13363" max="13369" width="11.42578125" style="2" customWidth="1"/>
    <col min="13370" max="13370" width="33.5703125" style="2" customWidth="1"/>
    <col min="13371" max="13604" width="11.42578125" style="2"/>
    <col min="13605" max="13605" width="15.7109375" style="2" customWidth="1"/>
    <col min="13606" max="13606" width="10.28515625" style="2" customWidth="1"/>
    <col min="13607" max="13607" width="16.42578125" style="2" customWidth="1"/>
    <col min="13608" max="13608" width="18.140625" style="2" customWidth="1"/>
    <col min="13609" max="13609" width="26.7109375" style="2" customWidth="1"/>
    <col min="13610" max="13611" width="11.42578125" style="2" customWidth="1"/>
    <col min="13612" max="13612" width="14.28515625" style="2" customWidth="1"/>
    <col min="13613" max="13613" width="25" style="2" customWidth="1"/>
    <col min="13614" max="13615" width="11.42578125" style="2" customWidth="1"/>
    <col min="13616" max="13616" width="19.7109375" style="2" customWidth="1"/>
    <col min="13617" max="13617" width="11.42578125" style="2" customWidth="1"/>
    <col min="13618" max="13618" width="14.7109375" style="2" customWidth="1"/>
    <col min="13619" max="13625" width="11.42578125" style="2" customWidth="1"/>
    <col min="13626" max="13626" width="33.5703125" style="2" customWidth="1"/>
    <col min="13627" max="13860" width="11.42578125" style="2"/>
    <col min="13861" max="13861" width="15.7109375" style="2" customWidth="1"/>
    <col min="13862" max="13862" width="10.28515625" style="2" customWidth="1"/>
    <col min="13863" max="13863" width="16.42578125" style="2" customWidth="1"/>
    <col min="13864" max="13864" width="18.140625" style="2" customWidth="1"/>
    <col min="13865" max="13865" width="26.7109375" style="2" customWidth="1"/>
    <col min="13866" max="13867" width="11.42578125" style="2" customWidth="1"/>
    <col min="13868" max="13868" width="14.28515625" style="2" customWidth="1"/>
    <col min="13869" max="13869" width="25" style="2" customWidth="1"/>
    <col min="13870" max="13871" width="11.42578125" style="2" customWidth="1"/>
    <col min="13872" max="13872" width="19.7109375" style="2" customWidth="1"/>
    <col min="13873" max="13873" width="11.42578125" style="2" customWidth="1"/>
    <col min="13874" max="13874" width="14.7109375" style="2" customWidth="1"/>
    <col min="13875" max="13881" width="11.42578125" style="2" customWidth="1"/>
    <col min="13882" max="13882" width="33.5703125" style="2" customWidth="1"/>
    <col min="13883" max="14116" width="11.42578125" style="2"/>
    <col min="14117" max="14117" width="15.7109375" style="2" customWidth="1"/>
    <col min="14118" max="14118" width="10.28515625" style="2" customWidth="1"/>
    <col min="14119" max="14119" width="16.42578125" style="2" customWidth="1"/>
    <col min="14120" max="14120" width="18.140625" style="2" customWidth="1"/>
    <col min="14121" max="14121" width="26.7109375" style="2" customWidth="1"/>
    <col min="14122" max="14123" width="11.42578125" style="2" customWidth="1"/>
    <col min="14124" max="14124" width="14.28515625" style="2" customWidth="1"/>
    <col min="14125" max="14125" width="25" style="2" customWidth="1"/>
    <col min="14126" max="14127" width="11.42578125" style="2" customWidth="1"/>
    <col min="14128" max="14128" width="19.7109375" style="2" customWidth="1"/>
    <col min="14129" max="14129" width="11.42578125" style="2" customWidth="1"/>
    <col min="14130" max="14130" width="14.7109375" style="2" customWidth="1"/>
    <col min="14131" max="14137" width="11.42578125" style="2" customWidth="1"/>
    <col min="14138" max="14138" width="33.5703125" style="2" customWidth="1"/>
    <col min="14139" max="14372" width="11.42578125" style="2"/>
    <col min="14373" max="14373" width="15.7109375" style="2" customWidth="1"/>
    <col min="14374" max="14374" width="10.28515625" style="2" customWidth="1"/>
    <col min="14375" max="14375" width="16.42578125" style="2" customWidth="1"/>
    <col min="14376" max="14376" width="18.140625" style="2" customWidth="1"/>
    <col min="14377" max="14377" width="26.7109375" style="2" customWidth="1"/>
    <col min="14378" max="14379" width="11.42578125" style="2" customWidth="1"/>
    <col min="14380" max="14380" width="14.28515625" style="2" customWidth="1"/>
    <col min="14381" max="14381" width="25" style="2" customWidth="1"/>
    <col min="14382" max="14383" width="11.42578125" style="2" customWidth="1"/>
    <col min="14384" max="14384" width="19.7109375" style="2" customWidth="1"/>
    <col min="14385" max="14385" width="11.42578125" style="2" customWidth="1"/>
    <col min="14386" max="14386" width="14.7109375" style="2" customWidth="1"/>
    <col min="14387" max="14393" width="11.42578125" style="2" customWidth="1"/>
    <col min="14394" max="14394" width="33.5703125" style="2" customWidth="1"/>
    <col min="14395" max="14628" width="11.42578125" style="2"/>
    <col min="14629" max="14629" width="15.7109375" style="2" customWidth="1"/>
    <col min="14630" max="14630" width="10.28515625" style="2" customWidth="1"/>
    <col min="14631" max="14631" width="16.42578125" style="2" customWidth="1"/>
    <col min="14632" max="14632" width="18.140625" style="2" customWidth="1"/>
    <col min="14633" max="14633" width="26.7109375" style="2" customWidth="1"/>
    <col min="14634" max="14635" width="11.42578125" style="2" customWidth="1"/>
    <col min="14636" max="14636" width="14.28515625" style="2" customWidth="1"/>
    <col min="14637" max="14637" width="25" style="2" customWidth="1"/>
    <col min="14638" max="14639" width="11.42578125" style="2" customWidth="1"/>
    <col min="14640" max="14640" width="19.7109375" style="2" customWidth="1"/>
    <col min="14641" max="14641" width="11.42578125" style="2" customWidth="1"/>
    <col min="14642" max="14642" width="14.7109375" style="2" customWidth="1"/>
    <col min="14643" max="14649" width="11.42578125" style="2" customWidth="1"/>
    <col min="14650" max="14650" width="33.5703125" style="2" customWidth="1"/>
    <col min="14651" max="14884" width="11.42578125" style="2"/>
    <col min="14885" max="14885" width="15.7109375" style="2" customWidth="1"/>
    <col min="14886" max="14886" width="10.28515625" style="2" customWidth="1"/>
    <col min="14887" max="14887" width="16.42578125" style="2" customWidth="1"/>
    <col min="14888" max="14888" width="18.140625" style="2" customWidth="1"/>
    <col min="14889" max="14889" width="26.7109375" style="2" customWidth="1"/>
    <col min="14890" max="14891" width="11.42578125" style="2" customWidth="1"/>
    <col min="14892" max="14892" width="14.28515625" style="2" customWidth="1"/>
    <col min="14893" max="14893" width="25" style="2" customWidth="1"/>
    <col min="14894" max="14895" width="11.42578125" style="2" customWidth="1"/>
    <col min="14896" max="14896" width="19.7109375" style="2" customWidth="1"/>
    <col min="14897" max="14897" width="11.42578125" style="2" customWidth="1"/>
    <col min="14898" max="14898" width="14.7109375" style="2" customWidth="1"/>
    <col min="14899" max="14905" width="11.42578125" style="2" customWidth="1"/>
    <col min="14906" max="14906" width="33.5703125" style="2" customWidth="1"/>
    <col min="14907" max="15140" width="11.42578125" style="2"/>
    <col min="15141" max="15141" width="15.7109375" style="2" customWidth="1"/>
    <col min="15142" max="15142" width="10.28515625" style="2" customWidth="1"/>
    <col min="15143" max="15143" width="16.42578125" style="2" customWidth="1"/>
    <col min="15144" max="15144" width="18.140625" style="2" customWidth="1"/>
    <col min="15145" max="15145" width="26.7109375" style="2" customWidth="1"/>
    <col min="15146" max="15147" width="11.42578125" style="2" customWidth="1"/>
    <col min="15148" max="15148" width="14.28515625" style="2" customWidth="1"/>
    <col min="15149" max="15149" width="25" style="2" customWidth="1"/>
    <col min="15150" max="15151" width="11.42578125" style="2" customWidth="1"/>
    <col min="15152" max="15152" width="19.7109375" style="2" customWidth="1"/>
    <col min="15153" max="15153" width="11.42578125" style="2" customWidth="1"/>
    <col min="15154" max="15154" width="14.7109375" style="2" customWidth="1"/>
    <col min="15155" max="15161" width="11.42578125" style="2" customWidth="1"/>
    <col min="15162" max="15162" width="33.5703125" style="2" customWidth="1"/>
    <col min="15163" max="15396" width="11.42578125" style="2"/>
    <col min="15397" max="15397" width="15.7109375" style="2" customWidth="1"/>
    <col min="15398" max="15398" width="10.28515625" style="2" customWidth="1"/>
    <col min="15399" max="15399" width="16.42578125" style="2" customWidth="1"/>
    <col min="15400" max="15400" width="18.140625" style="2" customWidth="1"/>
    <col min="15401" max="15401" width="26.7109375" style="2" customWidth="1"/>
    <col min="15402" max="15403" width="11.42578125" style="2" customWidth="1"/>
    <col min="15404" max="15404" width="14.28515625" style="2" customWidth="1"/>
    <col min="15405" max="15405" width="25" style="2" customWidth="1"/>
    <col min="15406" max="15407" width="11.42578125" style="2" customWidth="1"/>
    <col min="15408" max="15408" width="19.7109375" style="2" customWidth="1"/>
    <col min="15409" max="15409" width="11.42578125" style="2" customWidth="1"/>
    <col min="15410" max="15410" width="14.7109375" style="2" customWidth="1"/>
    <col min="15411" max="15417" width="11.42578125" style="2" customWidth="1"/>
    <col min="15418" max="15418" width="33.5703125" style="2" customWidth="1"/>
    <col min="15419" max="15652" width="11.42578125" style="2"/>
    <col min="15653" max="15653" width="15.7109375" style="2" customWidth="1"/>
    <col min="15654" max="15654" width="10.28515625" style="2" customWidth="1"/>
    <col min="15655" max="15655" width="16.42578125" style="2" customWidth="1"/>
    <col min="15656" max="15656" width="18.140625" style="2" customWidth="1"/>
    <col min="15657" max="15657" width="26.7109375" style="2" customWidth="1"/>
    <col min="15658" max="15659" width="11.42578125" style="2" customWidth="1"/>
    <col min="15660" max="15660" width="14.28515625" style="2" customWidth="1"/>
    <col min="15661" max="15661" width="25" style="2" customWidth="1"/>
    <col min="15662" max="15663" width="11.42578125" style="2" customWidth="1"/>
    <col min="15664" max="15664" width="19.7109375" style="2" customWidth="1"/>
    <col min="15665" max="15665" width="11.42578125" style="2" customWidth="1"/>
    <col min="15666" max="15666" width="14.7109375" style="2" customWidth="1"/>
    <col min="15667" max="15673" width="11.42578125" style="2" customWidth="1"/>
    <col min="15674" max="15674" width="33.5703125" style="2" customWidth="1"/>
    <col min="15675" max="15908" width="11.42578125" style="2"/>
    <col min="15909" max="15909" width="15.7109375" style="2" customWidth="1"/>
    <col min="15910" max="15910" width="10.28515625" style="2" customWidth="1"/>
    <col min="15911" max="15911" width="16.42578125" style="2" customWidth="1"/>
    <col min="15912" max="15912" width="18.140625" style="2" customWidth="1"/>
    <col min="15913" max="15913" width="26.7109375" style="2" customWidth="1"/>
    <col min="15914" max="15915" width="11.42578125" style="2" customWidth="1"/>
    <col min="15916" max="15916" width="14.28515625" style="2" customWidth="1"/>
    <col min="15917" max="15917" width="25" style="2" customWidth="1"/>
    <col min="15918" max="15919" width="11.42578125" style="2" customWidth="1"/>
    <col min="15920" max="15920" width="19.7109375" style="2" customWidth="1"/>
    <col min="15921" max="15921" width="11.42578125" style="2" customWidth="1"/>
    <col min="15922" max="15922" width="14.7109375" style="2" customWidth="1"/>
    <col min="15923" max="15929" width="11.42578125" style="2" customWidth="1"/>
    <col min="15930" max="15930" width="33.5703125" style="2" customWidth="1"/>
    <col min="15931" max="16164" width="11.42578125" style="2"/>
    <col min="16165" max="16165" width="15.7109375" style="2" customWidth="1"/>
    <col min="16166" max="16166" width="10.28515625" style="2" customWidth="1"/>
    <col min="16167" max="16167" width="16.42578125" style="2" customWidth="1"/>
    <col min="16168" max="16168" width="18.140625" style="2" customWidth="1"/>
    <col min="16169" max="16169" width="26.7109375" style="2" customWidth="1"/>
    <col min="16170" max="16171" width="11.42578125" style="2" customWidth="1"/>
    <col min="16172" max="16172" width="14.28515625" style="2" customWidth="1"/>
    <col min="16173" max="16173" width="25" style="2" customWidth="1"/>
    <col min="16174" max="16175" width="11.42578125" style="2" customWidth="1"/>
    <col min="16176" max="16176" width="19.7109375" style="2" customWidth="1"/>
    <col min="16177" max="16177" width="11.42578125" style="2" customWidth="1"/>
    <col min="16178" max="16178" width="14.7109375" style="2" customWidth="1"/>
    <col min="16179" max="16185" width="11.42578125" style="2" customWidth="1"/>
    <col min="16186" max="16186" width="33.5703125" style="2" customWidth="1"/>
    <col min="16187" max="16384" width="11.42578125" style="2"/>
  </cols>
  <sheetData>
    <row r="1" spans="1:61" ht="13.5" thickBot="1">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61" ht="29.25" customHeight="1">
      <c r="A2" s="930" t="s">
        <v>30</v>
      </c>
      <c r="B2" s="931"/>
      <c r="C2" s="936" t="s">
        <v>1192</v>
      </c>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c r="BB2" s="937"/>
      <c r="BC2" s="937"/>
      <c r="BD2" s="937"/>
      <c r="BE2" s="937"/>
      <c r="BF2" s="931"/>
      <c r="BG2" s="768" t="s">
        <v>699</v>
      </c>
      <c r="BH2" s="768"/>
      <c r="BI2" s="769"/>
    </row>
    <row r="3" spans="1:61" ht="30.75" customHeight="1">
      <c r="A3" s="932"/>
      <c r="B3" s="933"/>
      <c r="C3" s="938"/>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3"/>
      <c r="BG3" s="770" t="s">
        <v>1566</v>
      </c>
      <c r="BH3" s="770"/>
      <c r="BI3" s="771"/>
    </row>
    <row r="4" spans="1:61" ht="21" customHeight="1" thickBot="1">
      <c r="A4" s="934"/>
      <c r="B4" s="935"/>
      <c r="C4" s="940"/>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1"/>
      <c r="AY4" s="941"/>
      <c r="AZ4" s="941"/>
      <c r="BA4" s="941"/>
      <c r="BB4" s="941"/>
      <c r="BC4" s="941"/>
      <c r="BD4" s="941"/>
      <c r="BE4" s="941"/>
      <c r="BF4" s="935"/>
      <c r="BG4" s="942" t="s">
        <v>1329</v>
      </c>
      <c r="BH4" s="942"/>
      <c r="BI4" s="943"/>
    </row>
    <row r="5" spans="1:61" ht="27.75" customHeight="1" thickBot="1">
      <c r="A5" s="944" t="s">
        <v>31</v>
      </c>
      <c r="B5" s="945"/>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c r="BB5" s="945"/>
      <c r="BC5" s="945"/>
      <c r="BD5" s="945"/>
      <c r="BE5" s="945"/>
      <c r="BF5" s="945"/>
      <c r="BG5" s="945"/>
      <c r="BH5" s="945"/>
      <c r="BI5" s="946"/>
    </row>
    <row r="6" spans="1:61" s="123" customFormat="1" ht="45.75" customHeight="1" thickBot="1">
      <c r="A6" s="947" t="s">
        <v>715</v>
      </c>
      <c r="B6" s="948"/>
      <c r="C6" s="949" t="s">
        <v>27</v>
      </c>
      <c r="D6" s="949"/>
      <c r="E6" s="949"/>
      <c r="F6" s="949"/>
      <c r="G6" s="949"/>
      <c r="H6" s="950"/>
      <c r="I6" s="950"/>
      <c r="J6" s="950"/>
      <c r="K6" s="951"/>
      <c r="L6" s="952" t="s">
        <v>159</v>
      </c>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0"/>
      <c r="AY6" s="950"/>
      <c r="AZ6" s="950"/>
      <c r="BA6" s="950"/>
      <c r="BB6" s="950"/>
      <c r="BC6" s="950"/>
      <c r="BD6" s="950"/>
      <c r="BE6" s="953" t="s">
        <v>138</v>
      </c>
      <c r="BF6" s="954"/>
      <c r="BG6" s="955" t="s">
        <v>139</v>
      </c>
      <c r="BH6" s="956"/>
      <c r="BI6" s="957"/>
    </row>
    <row r="7" spans="1:61" s="123" customFormat="1" ht="19.5" customHeight="1" thickBot="1">
      <c r="A7" s="642" t="s">
        <v>835</v>
      </c>
      <c r="B7" s="644" t="s">
        <v>836</v>
      </c>
      <c r="C7" s="642" t="s">
        <v>158</v>
      </c>
      <c r="D7" s="949" t="s">
        <v>833</v>
      </c>
      <c r="E7" s="645" t="s">
        <v>726</v>
      </c>
      <c r="F7" s="645" t="s">
        <v>173</v>
      </c>
      <c r="G7" s="948" t="s">
        <v>713</v>
      </c>
      <c r="H7" s="999" t="s">
        <v>956</v>
      </c>
      <c r="I7" s="1000"/>
      <c r="J7" s="1006" t="s">
        <v>955</v>
      </c>
      <c r="K7" s="1000" t="s">
        <v>29</v>
      </c>
      <c r="L7" s="745" t="s">
        <v>160</v>
      </c>
      <c r="M7" s="643"/>
      <c r="N7" s="644"/>
      <c r="O7" s="999" t="s">
        <v>834</v>
      </c>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1000"/>
      <c r="AW7" s="980" t="s">
        <v>913</v>
      </c>
      <c r="AX7" s="950"/>
      <c r="AY7" s="950"/>
      <c r="AZ7" s="950"/>
      <c r="BA7" s="950"/>
      <c r="BB7" s="950"/>
      <c r="BC7" s="950"/>
      <c r="BD7" s="981"/>
      <c r="BE7" s="982" t="s">
        <v>134</v>
      </c>
      <c r="BF7" s="984" t="s">
        <v>135</v>
      </c>
      <c r="BG7" s="985" t="s">
        <v>106</v>
      </c>
      <c r="BH7" s="987" t="s">
        <v>137</v>
      </c>
      <c r="BI7" s="958" t="s">
        <v>107</v>
      </c>
    </row>
    <row r="8" spans="1:61" s="123" customFormat="1" ht="30" customHeight="1">
      <c r="A8" s="962"/>
      <c r="B8" s="961"/>
      <c r="C8" s="962"/>
      <c r="D8" s="1008"/>
      <c r="E8" s="1005"/>
      <c r="F8" s="1005"/>
      <c r="G8" s="994"/>
      <c r="H8" s="1001"/>
      <c r="I8" s="1002"/>
      <c r="J8" s="1007"/>
      <c r="K8" s="1002"/>
      <c r="L8" s="959" t="s">
        <v>33</v>
      </c>
      <c r="M8" s="960"/>
      <c r="N8" s="961"/>
      <c r="O8" s="642" t="s">
        <v>957</v>
      </c>
      <c r="P8" s="644"/>
      <c r="Q8" s="963" t="s">
        <v>961</v>
      </c>
      <c r="R8" s="964"/>
      <c r="S8" s="964"/>
      <c r="T8" s="964"/>
      <c r="U8" s="964"/>
      <c r="V8" s="964"/>
      <c r="W8" s="964"/>
      <c r="X8" s="964"/>
      <c r="Y8" s="964"/>
      <c r="Z8" s="964"/>
      <c r="AA8" s="964"/>
      <c r="AB8" s="964"/>
      <c r="AC8" s="964"/>
      <c r="AD8" s="964"/>
      <c r="AE8" s="964"/>
      <c r="AF8" s="964"/>
      <c r="AG8" s="963" t="s">
        <v>820</v>
      </c>
      <c r="AH8" s="967"/>
      <c r="AI8" s="970"/>
      <c r="AJ8" s="963" t="s">
        <v>958</v>
      </c>
      <c r="AK8" s="964"/>
      <c r="AL8" s="967"/>
      <c r="AM8" s="973" t="s">
        <v>959</v>
      </c>
      <c r="AN8" s="974"/>
      <c r="AO8" s="681" t="s">
        <v>824</v>
      </c>
      <c r="AP8" s="979" t="s">
        <v>825</v>
      </c>
      <c r="AQ8" s="988"/>
      <c r="AR8" s="970" t="s">
        <v>960</v>
      </c>
      <c r="AS8" s="990"/>
      <c r="AT8" s="642" t="s">
        <v>34</v>
      </c>
      <c r="AU8" s="643"/>
      <c r="AV8" s="644"/>
      <c r="AW8" s="1006" t="s">
        <v>204</v>
      </c>
      <c r="AX8" s="999" t="s">
        <v>962</v>
      </c>
      <c r="AY8" s="1000"/>
      <c r="AZ8" s="947" t="s">
        <v>32</v>
      </c>
      <c r="BA8" s="645" t="s">
        <v>136</v>
      </c>
      <c r="BB8" s="948" t="s">
        <v>39</v>
      </c>
      <c r="BC8" s="642" t="s">
        <v>38</v>
      </c>
      <c r="BD8" s="644"/>
      <c r="BE8" s="983"/>
      <c r="BF8" s="632"/>
      <c r="BG8" s="986"/>
      <c r="BH8" s="636"/>
      <c r="BI8" s="638"/>
    </row>
    <row r="9" spans="1:61" s="123" customFormat="1" ht="45.75" customHeight="1" thickBot="1">
      <c r="A9" s="962"/>
      <c r="B9" s="961"/>
      <c r="C9" s="962"/>
      <c r="D9" s="1008"/>
      <c r="E9" s="1005"/>
      <c r="F9" s="1005"/>
      <c r="G9" s="994"/>
      <c r="H9" s="1001"/>
      <c r="I9" s="1002"/>
      <c r="J9" s="1007"/>
      <c r="K9" s="1002"/>
      <c r="L9" s="1021" t="s">
        <v>35</v>
      </c>
      <c r="M9" s="1013" t="s">
        <v>36</v>
      </c>
      <c r="N9" s="124" t="s">
        <v>37</v>
      </c>
      <c r="O9" s="962"/>
      <c r="P9" s="961"/>
      <c r="Q9" s="965"/>
      <c r="R9" s="966"/>
      <c r="S9" s="966"/>
      <c r="T9" s="966"/>
      <c r="U9" s="966"/>
      <c r="V9" s="966"/>
      <c r="W9" s="966"/>
      <c r="X9" s="966"/>
      <c r="Y9" s="966"/>
      <c r="Z9" s="966"/>
      <c r="AA9" s="966"/>
      <c r="AB9" s="966"/>
      <c r="AC9" s="966"/>
      <c r="AD9" s="966"/>
      <c r="AE9" s="966"/>
      <c r="AF9" s="966"/>
      <c r="AG9" s="968"/>
      <c r="AH9" s="969"/>
      <c r="AI9" s="971"/>
      <c r="AJ9" s="968"/>
      <c r="AK9" s="972"/>
      <c r="AL9" s="969"/>
      <c r="AM9" s="975"/>
      <c r="AN9" s="683"/>
      <c r="AO9" s="681"/>
      <c r="AP9" s="979"/>
      <c r="AQ9" s="989"/>
      <c r="AR9" s="991"/>
      <c r="AS9" s="992"/>
      <c r="AT9" s="1011" t="s">
        <v>35</v>
      </c>
      <c r="AU9" s="1013" t="s">
        <v>36</v>
      </c>
      <c r="AV9" s="125" t="s">
        <v>37</v>
      </c>
      <c r="AW9" s="1007"/>
      <c r="AX9" s="1001"/>
      <c r="AY9" s="1002"/>
      <c r="AZ9" s="996"/>
      <c r="BA9" s="1005"/>
      <c r="BB9" s="994"/>
      <c r="BC9" s="962"/>
      <c r="BD9" s="961"/>
      <c r="BE9" s="983"/>
      <c r="BF9" s="632"/>
      <c r="BG9" s="986"/>
      <c r="BH9" s="636"/>
      <c r="BI9" s="638"/>
    </row>
    <row r="10" spans="1:61" s="123" customFormat="1" ht="43.5" customHeight="1" thickBot="1">
      <c r="A10" s="962"/>
      <c r="B10" s="961"/>
      <c r="C10" s="962"/>
      <c r="D10" s="1008"/>
      <c r="E10" s="1005"/>
      <c r="F10" s="1005"/>
      <c r="G10" s="994"/>
      <c r="H10" s="1001"/>
      <c r="I10" s="1002"/>
      <c r="J10" s="1007"/>
      <c r="K10" s="1002"/>
      <c r="L10" s="1021"/>
      <c r="M10" s="1013"/>
      <c r="N10" s="126" t="s">
        <v>2</v>
      </c>
      <c r="O10" s="962"/>
      <c r="P10" s="961"/>
      <c r="Q10" s="1010" t="s">
        <v>815</v>
      </c>
      <c r="R10" s="659"/>
      <c r="S10" s="660"/>
      <c r="T10" s="711" t="s">
        <v>829</v>
      </c>
      <c r="U10" s="108" t="s">
        <v>145</v>
      </c>
      <c r="V10" s="711" t="s">
        <v>829</v>
      </c>
      <c r="W10" s="108" t="s">
        <v>816</v>
      </c>
      <c r="X10" s="711" t="s">
        <v>829</v>
      </c>
      <c r="Y10" s="108" t="s">
        <v>817</v>
      </c>
      <c r="Z10" s="711" t="s">
        <v>829</v>
      </c>
      <c r="AA10" s="108" t="s">
        <v>818</v>
      </c>
      <c r="AB10" s="711" t="s">
        <v>829</v>
      </c>
      <c r="AC10" s="108" t="s">
        <v>515</v>
      </c>
      <c r="AD10" s="789" t="s">
        <v>828</v>
      </c>
      <c r="AE10" s="661" t="s">
        <v>954</v>
      </c>
      <c r="AF10" s="662"/>
      <c r="AG10" s="1015" t="s">
        <v>953</v>
      </c>
      <c r="AH10" s="1016"/>
      <c r="AI10" s="971"/>
      <c r="AJ10" s="968"/>
      <c r="AK10" s="972"/>
      <c r="AL10" s="969"/>
      <c r="AM10" s="975"/>
      <c r="AN10" s="683"/>
      <c r="AO10" s="681"/>
      <c r="AP10" s="979"/>
      <c r="AQ10" s="989"/>
      <c r="AR10" s="979" t="s">
        <v>694</v>
      </c>
      <c r="AS10" s="1017" t="s">
        <v>695</v>
      </c>
      <c r="AT10" s="1011"/>
      <c r="AU10" s="1013"/>
      <c r="AV10" s="126" t="s">
        <v>2</v>
      </c>
      <c r="AW10" s="1007"/>
      <c r="AX10" s="1001"/>
      <c r="AY10" s="1002"/>
      <c r="AZ10" s="996"/>
      <c r="BA10" s="1005"/>
      <c r="BB10" s="994"/>
      <c r="BC10" s="962"/>
      <c r="BD10" s="961"/>
      <c r="BE10" s="983"/>
      <c r="BF10" s="632"/>
      <c r="BG10" s="986"/>
      <c r="BH10" s="636"/>
      <c r="BI10" s="638"/>
    </row>
    <row r="11" spans="1:61" s="123" customFormat="1" ht="22.5" customHeight="1">
      <c r="A11" s="962"/>
      <c r="B11" s="961"/>
      <c r="C11" s="962"/>
      <c r="D11" s="1008"/>
      <c r="E11" s="1005"/>
      <c r="F11" s="1005"/>
      <c r="G11" s="994"/>
      <c r="H11" s="1001"/>
      <c r="I11" s="1002"/>
      <c r="J11" s="1007"/>
      <c r="K11" s="1002"/>
      <c r="L11" s="1021"/>
      <c r="M11" s="1013"/>
      <c r="N11" s="127" t="s">
        <v>3</v>
      </c>
      <c r="O11" s="962"/>
      <c r="P11" s="961"/>
      <c r="Q11" s="975" t="s">
        <v>505</v>
      </c>
      <c r="R11" s="705" t="s">
        <v>829</v>
      </c>
      <c r="S11" s="683" t="s">
        <v>827</v>
      </c>
      <c r="T11" s="709"/>
      <c r="U11" s="703" t="s">
        <v>826</v>
      </c>
      <c r="V11" s="709"/>
      <c r="W11" s="703" t="s">
        <v>509</v>
      </c>
      <c r="X11" s="709"/>
      <c r="Y11" s="703" t="s">
        <v>792</v>
      </c>
      <c r="Z11" s="709"/>
      <c r="AA11" s="703" t="s">
        <v>513</v>
      </c>
      <c r="AB11" s="709"/>
      <c r="AC11" s="703" t="s">
        <v>793</v>
      </c>
      <c r="AD11" s="790"/>
      <c r="AE11" s="678" t="s">
        <v>819</v>
      </c>
      <c r="AF11" s="772" t="s">
        <v>823</v>
      </c>
      <c r="AG11" s="790" t="s">
        <v>831</v>
      </c>
      <c r="AH11" s="660" t="s">
        <v>520</v>
      </c>
      <c r="AI11" s="971"/>
      <c r="AJ11" s="997" t="s">
        <v>821</v>
      </c>
      <c r="AK11" s="128"/>
      <c r="AL11" s="977" t="s">
        <v>822</v>
      </c>
      <c r="AM11" s="975"/>
      <c r="AN11" s="683"/>
      <c r="AO11" s="681"/>
      <c r="AP11" s="979"/>
      <c r="AQ11" s="989"/>
      <c r="AR11" s="979"/>
      <c r="AS11" s="1017"/>
      <c r="AT11" s="1011"/>
      <c r="AU11" s="1013"/>
      <c r="AV11" s="127" t="s">
        <v>3</v>
      </c>
      <c r="AW11" s="1007"/>
      <c r="AX11" s="1003"/>
      <c r="AY11" s="1004"/>
      <c r="AZ11" s="996"/>
      <c r="BA11" s="1005"/>
      <c r="BB11" s="994"/>
      <c r="BC11" s="962"/>
      <c r="BD11" s="961"/>
      <c r="BE11" s="983"/>
      <c r="BF11" s="632"/>
      <c r="BG11" s="986"/>
      <c r="BH11" s="636"/>
      <c r="BI11" s="638"/>
    </row>
    <row r="12" spans="1:61" s="123" customFormat="1" ht="17.25" customHeight="1">
      <c r="A12" s="962"/>
      <c r="B12" s="961"/>
      <c r="C12" s="962"/>
      <c r="D12" s="1008"/>
      <c r="E12" s="1005"/>
      <c r="F12" s="1005"/>
      <c r="G12" s="994"/>
      <c r="H12" s="962" t="s">
        <v>783</v>
      </c>
      <c r="I12" s="993" t="s">
        <v>784</v>
      </c>
      <c r="J12" s="1007"/>
      <c r="K12" s="1002"/>
      <c r="L12" s="1021"/>
      <c r="M12" s="1013"/>
      <c r="N12" s="129" t="s">
        <v>4</v>
      </c>
      <c r="O12" s="995" t="s">
        <v>714</v>
      </c>
      <c r="P12" s="993" t="s">
        <v>697</v>
      </c>
      <c r="Q12" s="975"/>
      <c r="R12" s="706"/>
      <c r="S12" s="683"/>
      <c r="T12" s="709"/>
      <c r="U12" s="703"/>
      <c r="V12" s="709"/>
      <c r="W12" s="703"/>
      <c r="X12" s="709"/>
      <c r="Y12" s="703"/>
      <c r="Z12" s="709"/>
      <c r="AA12" s="703"/>
      <c r="AB12" s="709"/>
      <c r="AC12" s="703"/>
      <c r="AD12" s="790"/>
      <c r="AE12" s="679"/>
      <c r="AF12" s="773"/>
      <c r="AG12" s="790"/>
      <c r="AH12" s="683"/>
      <c r="AI12" s="971"/>
      <c r="AJ12" s="968"/>
      <c r="AK12" s="128"/>
      <c r="AL12" s="998"/>
      <c r="AM12" s="975"/>
      <c r="AN12" s="683"/>
      <c r="AO12" s="681"/>
      <c r="AP12" s="979"/>
      <c r="AQ12" s="989"/>
      <c r="AR12" s="979"/>
      <c r="AS12" s="1017"/>
      <c r="AT12" s="1011"/>
      <c r="AU12" s="1013"/>
      <c r="AV12" s="129" t="s">
        <v>4</v>
      </c>
      <c r="AW12" s="1007"/>
      <c r="AX12" s="995" t="s">
        <v>714</v>
      </c>
      <c r="AY12" s="993" t="s">
        <v>814</v>
      </c>
      <c r="AZ12" s="996"/>
      <c r="BA12" s="1005"/>
      <c r="BB12" s="994"/>
      <c r="BC12" s="995" t="s">
        <v>109</v>
      </c>
      <c r="BD12" s="993" t="s">
        <v>108</v>
      </c>
      <c r="BE12" s="983"/>
      <c r="BF12" s="632"/>
      <c r="BG12" s="986"/>
      <c r="BH12" s="636"/>
      <c r="BI12" s="638"/>
    </row>
    <row r="13" spans="1:61" s="123" customFormat="1" ht="21.75" customHeight="1" thickBot="1">
      <c r="A13" s="995"/>
      <c r="B13" s="993"/>
      <c r="C13" s="995"/>
      <c r="D13" s="1008"/>
      <c r="E13" s="1005"/>
      <c r="F13" s="1005"/>
      <c r="G13" s="994"/>
      <c r="H13" s="995"/>
      <c r="I13" s="994"/>
      <c r="J13" s="1007"/>
      <c r="K13" s="1002"/>
      <c r="L13" s="1022"/>
      <c r="M13" s="1014"/>
      <c r="N13" s="131" t="s">
        <v>5</v>
      </c>
      <c r="O13" s="996"/>
      <c r="P13" s="994"/>
      <c r="Q13" s="976"/>
      <c r="R13" s="706"/>
      <c r="S13" s="977"/>
      <c r="T13" s="709"/>
      <c r="U13" s="1009"/>
      <c r="V13" s="709"/>
      <c r="W13" s="1009"/>
      <c r="X13" s="709"/>
      <c r="Y13" s="1009"/>
      <c r="Z13" s="709"/>
      <c r="AA13" s="1009"/>
      <c r="AB13" s="709"/>
      <c r="AC13" s="1009"/>
      <c r="AD13" s="790"/>
      <c r="AE13" s="679"/>
      <c r="AF13" s="773"/>
      <c r="AG13" s="790"/>
      <c r="AH13" s="977"/>
      <c r="AI13" s="971"/>
      <c r="AJ13" s="968"/>
      <c r="AK13" s="128"/>
      <c r="AL13" s="998"/>
      <c r="AM13" s="976"/>
      <c r="AN13" s="977"/>
      <c r="AO13" s="978"/>
      <c r="AP13" s="678"/>
      <c r="AQ13" s="989"/>
      <c r="AR13" s="678"/>
      <c r="AS13" s="772"/>
      <c r="AT13" s="1012"/>
      <c r="AU13" s="1014"/>
      <c r="AV13" s="131" t="s">
        <v>5</v>
      </c>
      <c r="AW13" s="1007"/>
      <c r="AX13" s="996"/>
      <c r="AY13" s="994"/>
      <c r="AZ13" s="996"/>
      <c r="BA13" s="1005"/>
      <c r="BB13" s="994"/>
      <c r="BC13" s="996"/>
      <c r="BD13" s="994"/>
      <c r="BE13" s="983"/>
      <c r="BF13" s="632"/>
      <c r="BG13" s="986"/>
      <c r="BH13" s="636"/>
      <c r="BI13" s="638"/>
    </row>
    <row r="14" spans="1:61" s="123" customFormat="1" ht="91.5" customHeight="1">
      <c r="A14" s="567" t="s">
        <v>838</v>
      </c>
      <c r="B14" s="713" t="s">
        <v>850</v>
      </c>
      <c r="C14" s="713" t="s">
        <v>189</v>
      </c>
      <c r="D14" s="713" t="s">
        <v>722</v>
      </c>
      <c r="E14" s="713" t="s">
        <v>1193</v>
      </c>
      <c r="F14" s="1018" t="s">
        <v>1194</v>
      </c>
      <c r="G14" s="713" t="s">
        <v>951</v>
      </c>
      <c r="H14" s="795" t="s">
        <v>708</v>
      </c>
      <c r="I14" s="713" t="s">
        <v>1195</v>
      </c>
      <c r="J14" s="395" t="s">
        <v>1196</v>
      </c>
      <c r="K14" s="713" t="s">
        <v>1197</v>
      </c>
      <c r="L14" s="715">
        <v>3</v>
      </c>
      <c r="M14" s="713">
        <v>4</v>
      </c>
      <c r="N14" s="1043" t="str">
        <f>IF(L14+M14=0,"",IF(OR(AND(L14=3,M14=4),(AND(L14=2,M14=5)),(AND(L14=1,M14=5))),"Extrema",IF(OR(AND(L14=3,M14=1),(AND(L14=2,M14=2))),"Baja",IF(OR(AND(L14=4,M14=1),AND(L14=3,M14=2),AND(L14=2,M14=3),AND(L14=1,M14=3)),"Moderada",IF(L14+M14&gt;=8,"Extrema",IF(L14+M14&lt;4,"Baja",IF(L14+M14&gt;=6,"Alta","Alta")))))))</f>
        <v>Extrema</v>
      </c>
      <c r="O14" s="368" t="s">
        <v>777</v>
      </c>
      <c r="P14" s="368" t="s">
        <v>1198</v>
      </c>
      <c r="Q14" s="378" t="s">
        <v>506</v>
      </c>
      <c r="R14" s="379">
        <f t="shared" ref="R14:R52" si="0">IF(Q14="Asignado",15,0)</f>
        <v>15</v>
      </c>
      <c r="S14" s="378" t="s">
        <v>286</v>
      </c>
      <c r="T14" s="379">
        <f t="shared" ref="T14:T52" si="1">IF(S14="Adecuado",15,0)</f>
        <v>15</v>
      </c>
      <c r="U14" s="378" t="s">
        <v>288</v>
      </c>
      <c r="V14" s="379">
        <f t="shared" ref="V14:V52" si="2">IF(U14="Oportuna",15,0)</f>
        <v>15</v>
      </c>
      <c r="W14" s="378" t="s">
        <v>300</v>
      </c>
      <c r="X14" s="379">
        <f t="shared" ref="X14:X52" si="3">IF(W14="Prevenir",15,IF(W14="Detectar",10,0))</f>
        <v>15</v>
      </c>
      <c r="Y14" s="378" t="s">
        <v>292</v>
      </c>
      <c r="Z14" s="379">
        <f t="shared" ref="Z14:Z52" si="4">IF(Y14="Confiable",15,0)</f>
        <v>15</v>
      </c>
      <c r="AA14" s="378" t="s">
        <v>294</v>
      </c>
      <c r="AB14" s="379">
        <f t="shared" ref="AB14:AB52" si="5">IF(AA14="Se investigan y resuelven oportunamente",15,0)</f>
        <v>15</v>
      </c>
      <c r="AC14" s="378" t="s">
        <v>296</v>
      </c>
      <c r="AD14" s="379">
        <f t="shared" ref="AD14:AD52" si="6">IF(AC14="Completa",10,IF(AC14="incompleta",5,0))</f>
        <v>10</v>
      </c>
      <c r="AE14" s="380">
        <f t="shared" ref="AE14:AE20" si="7">R14+T14+V14+X14+Z14+AB14+AD14</f>
        <v>100</v>
      </c>
      <c r="AF14" s="389" t="str">
        <f>IF(AE14&gt;=96,"Fuerte",IF(AE14&gt;=86,"Moderado",IF(AE14&gt;=0,"Débil","")))</f>
        <v>Fuerte</v>
      </c>
      <c r="AG14" s="391" t="s">
        <v>1199</v>
      </c>
      <c r="AH14" s="389" t="str">
        <f>IF(AG14="Siempre se ejecuta","Fuerte",IF(AG14="Algunas veces","Moderado",IF(AG14="no se ejecuta","Débil","")))</f>
        <v>Fuerte</v>
      </c>
      <c r="AI14" s="389" t="str">
        <f>AF14&amp;AH14</f>
        <v>FuerteFuerte</v>
      </c>
      <c r="AJ14" s="389" t="s">
        <v>149</v>
      </c>
      <c r="AK14" s="389">
        <f>IF(AJ14="Fuerte",100,IF(AJ14="Moderado",50,IF(AJ14="Débil",0,"")))</f>
        <v>100</v>
      </c>
      <c r="AL14" s="396" t="s">
        <v>198</v>
      </c>
      <c r="AM14" s="1049">
        <f>IFERROR(AVERAGE(AK14:AK16),0)</f>
        <v>100</v>
      </c>
      <c r="AN14" s="1023" t="str">
        <f>IF(AM14&gt;=100,"Fuerte",IF(AM14&gt;=50,"Moderado",IF(AM14&gt;=0,"Débil","")))</f>
        <v>Fuerte</v>
      </c>
      <c r="AO14" s="693" t="s">
        <v>1200</v>
      </c>
      <c r="AP14" s="693" t="s">
        <v>556</v>
      </c>
      <c r="AQ14" s="1023" t="str">
        <f>+AN14&amp;AO14&amp;AP14</f>
        <v>FuerteDirectamenteIndirectamente</v>
      </c>
      <c r="AR14" s="1040">
        <v>2</v>
      </c>
      <c r="AS14" s="1040">
        <v>1</v>
      </c>
      <c r="AT14" s="1040">
        <f>IF(L14 ="",0,IF(L14-AR14&lt;=0,1,L14-AR14))</f>
        <v>1</v>
      </c>
      <c r="AU14" s="1040">
        <f>IF(M14 ="",0,IF(M14-AS14=0,1,M14-AS14))</f>
        <v>3</v>
      </c>
      <c r="AV14" s="1043" t="str">
        <f>IF(AT14+AU14=0,"",IF(OR(AND(AT14=3,AU14=4),(AND(AT14=2,AU14=5)),(AND(AT14=1,AU14=5))),"Extrema",IF(OR(AND(AT14=3,AU14=1),(AND(AT14=2,AU14=2))),"Baja",IF(OR(AND(AT14=4,AU14=1),AND(AT14=3,AU14=2),AND(AT14=2,AU14=3),AND(AT14=1,AU14=3)),"Moderada",IF(AT14+AU14&gt;=8,"Extrema",IF(AT14+AU14&lt;4,"Baja",IF(AT14+AU14&gt;=6,"Alta","Alta")))))))</f>
        <v>Moderada</v>
      </c>
      <c r="AW14" s="1046" t="s">
        <v>203</v>
      </c>
      <c r="AX14" s="368" t="s">
        <v>777</v>
      </c>
      <c r="AY14" s="368" t="s">
        <v>1201</v>
      </c>
      <c r="AZ14" s="713" t="s">
        <v>1202</v>
      </c>
      <c r="BA14" s="713" t="s">
        <v>1203</v>
      </c>
      <c r="BB14" s="1018" t="s">
        <v>1204</v>
      </c>
      <c r="BC14" s="797">
        <v>43466</v>
      </c>
      <c r="BD14" s="797">
        <v>43830</v>
      </c>
      <c r="BE14" s="1027" t="s">
        <v>1497</v>
      </c>
      <c r="BF14" s="570" t="s">
        <v>1580</v>
      </c>
      <c r="BG14" s="1027" t="s">
        <v>1498</v>
      </c>
      <c r="BH14" s="1030" t="s">
        <v>125</v>
      </c>
      <c r="BI14" s="1033" t="s">
        <v>1470</v>
      </c>
    </row>
    <row r="15" spans="1:61" s="123" customFormat="1" ht="94.5" customHeight="1">
      <c r="A15" s="568"/>
      <c r="B15" s="795"/>
      <c r="C15" s="795"/>
      <c r="D15" s="795"/>
      <c r="E15" s="795"/>
      <c r="F15" s="1019"/>
      <c r="G15" s="795"/>
      <c r="H15" s="795"/>
      <c r="I15" s="795"/>
      <c r="J15" s="369" t="s">
        <v>1205</v>
      </c>
      <c r="K15" s="795"/>
      <c r="L15" s="804"/>
      <c r="M15" s="795"/>
      <c r="N15" s="1044"/>
      <c r="O15" s="369" t="s">
        <v>735</v>
      </c>
      <c r="P15" s="369" t="s">
        <v>1206</v>
      </c>
      <c r="Q15" s="381" t="s">
        <v>506</v>
      </c>
      <c r="R15" s="382">
        <f t="shared" si="0"/>
        <v>15</v>
      </c>
      <c r="S15" s="381" t="s">
        <v>286</v>
      </c>
      <c r="T15" s="382">
        <f t="shared" si="1"/>
        <v>15</v>
      </c>
      <c r="U15" s="381" t="s">
        <v>288</v>
      </c>
      <c r="V15" s="382">
        <f t="shared" si="2"/>
        <v>15</v>
      </c>
      <c r="W15" s="381" t="s">
        <v>300</v>
      </c>
      <c r="X15" s="382">
        <f t="shared" si="3"/>
        <v>15</v>
      </c>
      <c r="Y15" s="381" t="s">
        <v>292</v>
      </c>
      <c r="Z15" s="382">
        <f t="shared" si="4"/>
        <v>15</v>
      </c>
      <c r="AA15" s="381" t="s">
        <v>294</v>
      </c>
      <c r="AB15" s="382">
        <f t="shared" si="5"/>
        <v>15</v>
      </c>
      <c r="AC15" s="381" t="s">
        <v>296</v>
      </c>
      <c r="AD15" s="382">
        <f t="shared" si="6"/>
        <v>10</v>
      </c>
      <c r="AE15" s="383">
        <f t="shared" si="7"/>
        <v>100</v>
      </c>
      <c r="AF15" s="394" t="str">
        <f t="shared" ref="AF15:AF52" si="8">IF(AE15&gt;=96,"Fuerte",IF(AE15&gt;=86,"Moderado",IF(AE15&gt;=0,"Débil","")))</f>
        <v>Fuerte</v>
      </c>
      <c r="AG15" s="393" t="s">
        <v>1199</v>
      </c>
      <c r="AH15" s="394" t="str">
        <f>IF(AG15="Siempre se ejecuta","Fuerte",IF(AG15="Algunas veces","Moderado",IF(AG15="no se ejecuta","Débil","")))</f>
        <v>Fuerte</v>
      </c>
      <c r="AI15" s="394" t="str">
        <f t="shared" ref="AI15:AI16" si="9">AF15&amp;AH15</f>
        <v>FuerteFuerte</v>
      </c>
      <c r="AJ15" s="394" t="s">
        <v>149</v>
      </c>
      <c r="AK15" s="394">
        <f t="shared" ref="AK15:AK16" si="10">IF(AJ15="Fuerte",100,IF(AJ15="Moderado",50,IF(AJ15="Débil",0,"")))</f>
        <v>100</v>
      </c>
      <c r="AL15" s="397" t="s">
        <v>198</v>
      </c>
      <c r="AM15" s="1050"/>
      <c r="AN15" s="1024"/>
      <c r="AO15" s="692"/>
      <c r="AP15" s="692"/>
      <c r="AQ15" s="1024"/>
      <c r="AR15" s="1041"/>
      <c r="AS15" s="1041"/>
      <c r="AT15" s="1041"/>
      <c r="AU15" s="1041"/>
      <c r="AV15" s="1044"/>
      <c r="AW15" s="1047"/>
      <c r="AX15" s="369" t="s">
        <v>762</v>
      </c>
      <c r="AY15" s="369" t="s">
        <v>1207</v>
      </c>
      <c r="AZ15" s="795"/>
      <c r="BA15" s="795"/>
      <c r="BB15" s="1019"/>
      <c r="BC15" s="1036"/>
      <c r="BD15" s="1036"/>
      <c r="BE15" s="1038"/>
      <c r="BF15" s="1026"/>
      <c r="BG15" s="1028"/>
      <c r="BH15" s="1031"/>
      <c r="BI15" s="1034"/>
    </row>
    <row r="16" spans="1:61" s="123" customFormat="1" ht="128.25" thickBot="1">
      <c r="A16" s="569"/>
      <c r="B16" s="714"/>
      <c r="C16" s="714"/>
      <c r="D16" s="714"/>
      <c r="E16" s="714"/>
      <c r="F16" s="1020"/>
      <c r="G16" s="714"/>
      <c r="H16" s="795"/>
      <c r="I16" s="714"/>
      <c r="J16" s="398" t="s">
        <v>1208</v>
      </c>
      <c r="K16" s="714"/>
      <c r="L16" s="716"/>
      <c r="M16" s="714"/>
      <c r="N16" s="1045"/>
      <c r="O16" s="398" t="s">
        <v>739</v>
      </c>
      <c r="P16" s="398" t="s">
        <v>1209</v>
      </c>
      <c r="Q16" s="399" t="s">
        <v>506</v>
      </c>
      <c r="R16" s="376">
        <f t="shared" si="0"/>
        <v>15</v>
      </c>
      <c r="S16" s="399" t="s">
        <v>286</v>
      </c>
      <c r="T16" s="376">
        <f t="shared" si="1"/>
        <v>15</v>
      </c>
      <c r="U16" s="399" t="s">
        <v>288</v>
      </c>
      <c r="V16" s="376">
        <f t="shared" si="2"/>
        <v>15</v>
      </c>
      <c r="W16" s="399" t="s">
        <v>300</v>
      </c>
      <c r="X16" s="376">
        <f t="shared" si="3"/>
        <v>15</v>
      </c>
      <c r="Y16" s="399" t="s">
        <v>292</v>
      </c>
      <c r="Z16" s="376">
        <f t="shared" si="4"/>
        <v>15</v>
      </c>
      <c r="AA16" s="399" t="s">
        <v>294</v>
      </c>
      <c r="AB16" s="376">
        <f t="shared" si="5"/>
        <v>15</v>
      </c>
      <c r="AC16" s="399" t="s">
        <v>296</v>
      </c>
      <c r="AD16" s="376">
        <f t="shared" si="6"/>
        <v>10</v>
      </c>
      <c r="AE16" s="377">
        <f t="shared" si="7"/>
        <v>100</v>
      </c>
      <c r="AF16" s="390" t="str">
        <f t="shared" si="8"/>
        <v>Fuerte</v>
      </c>
      <c r="AG16" s="392" t="s">
        <v>1199</v>
      </c>
      <c r="AH16" s="390" t="str">
        <f>IF(AG16="Siempre se ejecuta","Fuerte",IF(AG16="Algunas veces","Moderado",IF(AG16="No se ejecuta","Débil","")))</f>
        <v>Fuerte</v>
      </c>
      <c r="AI16" s="390" t="str">
        <f t="shared" si="9"/>
        <v>FuerteFuerte</v>
      </c>
      <c r="AJ16" s="390" t="s">
        <v>149</v>
      </c>
      <c r="AK16" s="390">
        <f t="shared" si="10"/>
        <v>100</v>
      </c>
      <c r="AL16" s="400" t="s">
        <v>198</v>
      </c>
      <c r="AM16" s="1051"/>
      <c r="AN16" s="1025"/>
      <c r="AO16" s="694"/>
      <c r="AP16" s="694"/>
      <c r="AQ16" s="1025"/>
      <c r="AR16" s="1042"/>
      <c r="AS16" s="1042"/>
      <c r="AT16" s="1042"/>
      <c r="AU16" s="1042"/>
      <c r="AV16" s="1045"/>
      <c r="AW16" s="1048"/>
      <c r="AX16" s="370" t="s">
        <v>739</v>
      </c>
      <c r="AY16" s="370" t="s">
        <v>1210</v>
      </c>
      <c r="AZ16" s="714"/>
      <c r="BA16" s="714"/>
      <c r="BB16" s="1020"/>
      <c r="BC16" s="1037"/>
      <c r="BD16" s="1037"/>
      <c r="BE16" s="1039"/>
      <c r="BF16" s="571"/>
      <c r="BG16" s="1029"/>
      <c r="BH16" s="1032"/>
      <c r="BI16" s="1035"/>
    </row>
    <row r="17" spans="1:61" s="123" customFormat="1" ht="93.75" customHeight="1">
      <c r="A17" s="567"/>
      <c r="B17" s="713" t="s">
        <v>1211</v>
      </c>
      <c r="C17" s="713" t="s">
        <v>189</v>
      </c>
      <c r="D17" s="713" t="s">
        <v>723</v>
      </c>
      <c r="E17" s="713" t="s">
        <v>1212</v>
      </c>
      <c r="F17" s="713" t="s">
        <v>1213</v>
      </c>
      <c r="G17" s="713" t="s">
        <v>177</v>
      </c>
      <c r="H17" s="713" t="s">
        <v>709</v>
      </c>
      <c r="I17" s="368" t="s">
        <v>1214</v>
      </c>
      <c r="J17" s="368" t="s">
        <v>1215</v>
      </c>
      <c r="K17" s="713" t="s">
        <v>1216</v>
      </c>
      <c r="L17" s="715">
        <v>4</v>
      </c>
      <c r="M17" s="713">
        <v>4</v>
      </c>
      <c r="N17" s="1043" t="str">
        <f>IF(L17+M17=0,"",IF(OR(AND(L17=3,M17=4),(AND(L17=2,M17=5)),(AND(L17=1,M17=5))),"Extrema",IF(OR(AND(L17=3,M17=1),(AND(L17=2,M17=2))),"Baja",IF(OR(AND(L17=4,M17=1),AND(L17=3,M17=2),AND(L17=2,M17=3),AND(L17=1,M17=3)),"Moderada",IF(L17+M17&gt;=8,"Extrema",IF(L17+M17&lt;4,"Baja",IF(L17+M17&gt;=6,"Alta","Alta")))))))</f>
        <v>Extrema</v>
      </c>
      <c r="O17" s="368" t="s">
        <v>778</v>
      </c>
      <c r="P17" s="368" t="s">
        <v>1217</v>
      </c>
      <c r="Q17" s="378" t="s">
        <v>506</v>
      </c>
      <c r="R17" s="379">
        <f t="shared" si="0"/>
        <v>15</v>
      </c>
      <c r="S17" s="378" t="s">
        <v>286</v>
      </c>
      <c r="T17" s="379">
        <f t="shared" si="1"/>
        <v>15</v>
      </c>
      <c r="U17" s="378" t="s">
        <v>288</v>
      </c>
      <c r="V17" s="379">
        <f t="shared" si="2"/>
        <v>15</v>
      </c>
      <c r="W17" s="378" t="s">
        <v>300</v>
      </c>
      <c r="X17" s="379">
        <f t="shared" si="3"/>
        <v>15</v>
      </c>
      <c r="Y17" s="378" t="s">
        <v>292</v>
      </c>
      <c r="Z17" s="379">
        <f t="shared" si="4"/>
        <v>15</v>
      </c>
      <c r="AA17" s="378" t="s">
        <v>294</v>
      </c>
      <c r="AB17" s="379">
        <f t="shared" si="5"/>
        <v>15</v>
      </c>
      <c r="AC17" s="378" t="s">
        <v>296</v>
      </c>
      <c r="AD17" s="379">
        <f t="shared" si="6"/>
        <v>10</v>
      </c>
      <c r="AE17" s="380">
        <f t="shared" si="7"/>
        <v>100</v>
      </c>
      <c r="AF17" s="389" t="str">
        <f t="shared" si="8"/>
        <v>Fuerte</v>
      </c>
      <c r="AG17" s="391" t="s">
        <v>1199</v>
      </c>
      <c r="AH17" s="389" t="str">
        <f>IF(AG17="Siempre se ejecuta","Fuerte",IF(AG17="Algunas veces","Moderado",IF(AG17="no se ejecuta","Débil","")))</f>
        <v>Fuerte</v>
      </c>
      <c r="AI17" s="389" t="str">
        <f>AF17&amp;AH17</f>
        <v>FuerteFuerte</v>
      </c>
      <c r="AJ17" s="389" t="s">
        <v>149</v>
      </c>
      <c r="AK17" s="389">
        <f>IF(AJ17="Fuerte",100,IF(AJ17="Moderado",50,IF(AJ17="Débil",0,"")))</f>
        <v>100</v>
      </c>
      <c r="AL17" s="389" t="s">
        <v>198</v>
      </c>
      <c r="AM17" s="1069">
        <f>IFERROR(AVERAGE(AK17:AK19),0)</f>
        <v>100</v>
      </c>
      <c r="AN17" s="1023" t="str">
        <f>IF(AM17&gt;=100,"Fuerte",IF(AM17&gt;=50,"Moderado",IF(AM17&gt;=0,"Débil","")))</f>
        <v>Fuerte</v>
      </c>
      <c r="AO17" s="693" t="s">
        <v>1200</v>
      </c>
      <c r="AP17" s="693" t="s">
        <v>556</v>
      </c>
      <c r="AQ17" s="1023" t="str">
        <f>+AN17&amp;AO17&amp;AP17</f>
        <v>FuerteDirectamenteIndirectamente</v>
      </c>
      <c r="AR17" s="1040">
        <v>2</v>
      </c>
      <c r="AS17" s="1040">
        <v>1</v>
      </c>
      <c r="AT17" s="1040">
        <f>IF(L17 ="",0,IF(L17-AR17&lt;=0,1,L17-AR17))</f>
        <v>2</v>
      </c>
      <c r="AU17" s="1040">
        <f>IF(M17 ="",0,IF(M17-AS17=0,1,M17-AS17))</f>
        <v>3</v>
      </c>
      <c r="AV17" s="1043" t="str">
        <f>IF(AT17+AU17=0,"",IF(OR(AND(AT17=3,AU17=4),(AND(AT17=2,AU17=5)),(AND(AT17=1,AU17=5))),"Extrema",IF(OR(AND(AT17=3,AU17=1),(AND(AT17=2,AU17=2))),"Baja",IF(OR(AND(AT17=4,AU17=1),AND(AT17=3,AU17=2),AND(AT17=2,AU17=3),AND(AT17=1,AU17=3)),"Moderada",IF(AT17+AU17&gt;=8,"Extrema",IF(AT17+AU17&lt;4,"Baja",IF(AT17+AU17&gt;=6,"Alta","Alta")))))))</f>
        <v>Moderada</v>
      </c>
      <c r="AW17" s="1046" t="s">
        <v>203</v>
      </c>
      <c r="AX17" s="368" t="s">
        <v>781</v>
      </c>
      <c r="AY17" s="368" t="s">
        <v>1218</v>
      </c>
      <c r="AZ17" s="713" t="s">
        <v>1219</v>
      </c>
      <c r="BA17" s="713" t="s">
        <v>1203</v>
      </c>
      <c r="BB17" s="713" t="s">
        <v>1220</v>
      </c>
      <c r="BC17" s="797">
        <v>43466</v>
      </c>
      <c r="BD17" s="797">
        <v>43830</v>
      </c>
      <c r="BE17" s="1027" t="s">
        <v>1499</v>
      </c>
      <c r="BF17" s="1066" t="s">
        <v>1581</v>
      </c>
      <c r="BG17" s="1058" t="s">
        <v>1500</v>
      </c>
      <c r="BH17" s="1030" t="s">
        <v>125</v>
      </c>
      <c r="BI17" s="1061" t="s">
        <v>1471</v>
      </c>
    </row>
    <row r="18" spans="1:61" s="123" customFormat="1" ht="63.75" customHeight="1">
      <c r="A18" s="568"/>
      <c r="B18" s="795"/>
      <c r="C18" s="795"/>
      <c r="D18" s="795"/>
      <c r="E18" s="795"/>
      <c r="F18" s="795"/>
      <c r="G18" s="795"/>
      <c r="H18" s="795"/>
      <c r="I18" s="795" t="s">
        <v>441</v>
      </c>
      <c r="J18" s="1064" t="s">
        <v>1221</v>
      </c>
      <c r="K18" s="795"/>
      <c r="L18" s="804"/>
      <c r="M18" s="795"/>
      <c r="N18" s="1044"/>
      <c r="O18" s="795" t="s">
        <v>778</v>
      </c>
      <c r="P18" s="1064" t="s">
        <v>1222</v>
      </c>
      <c r="Q18" s="1054" t="s">
        <v>506</v>
      </c>
      <c r="R18" s="382">
        <f t="shared" si="0"/>
        <v>15</v>
      </c>
      <c r="S18" s="1054" t="s">
        <v>286</v>
      </c>
      <c r="T18" s="382">
        <f t="shared" si="1"/>
        <v>15</v>
      </c>
      <c r="U18" s="1054" t="s">
        <v>288</v>
      </c>
      <c r="V18" s="382">
        <f t="shared" si="2"/>
        <v>15</v>
      </c>
      <c r="W18" s="1054" t="s">
        <v>300</v>
      </c>
      <c r="X18" s="382">
        <f t="shared" si="3"/>
        <v>15</v>
      </c>
      <c r="Y18" s="1054" t="s">
        <v>292</v>
      </c>
      <c r="Z18" s="382">
        <f t="shared" si="4"/>
        <v>15</v>
      </c>
      <c r="AA18" s="1054" t="s">
        <v>294</v>
      </c>
      <c r="AB18" s="382">
        <f t="shared" si="5"/>
        <v>15</v>
      </c>
      <c r="AC18" s="1054" t="s">
        <v>296</v>
      </c>
      <c r="AD18" s="382">
        <f t="shared" si="6"/>
        <v>10</v>
      </c>
      <c r="AE18" s="1056">
        <f t="shared" si="7"/>
        <v>100</v>
      </c>
      <c r="AF18" s="1052" t="str">
        <f t="shared" si="8"/>
        <v>Fuerte</v>
      </c>
      <c r="AG18" s="692" t="s">
        <v>1199</v>
      </c>
      <c r="AH18" s="1052" t="str">
        <f>IF(AG18="Siempre se ejecuta","Fuerte",IF(AG18="Algunas veces","Moderado",IF(AG18="no se ejecuta","Débil","")))</f>
        <v>Fuerte</v>
      </c>
      <c r="AI18" s="394" t="str">
        <f t="shared" ref="AI18:AI19" si="11">AF18&amp;AH18</f>
        <v>FuerteFuerte</v>
      </c>
      <c r="AJ18" s="1052" t="s">
        <v>149</v>
      </c>
      <c r="AK18" s="394">
        <f t="shared" ref="AK18:AK19" si="12">IF(AJ18="Fuerte",100,IF(AJ18="Moderado",50,IF(AJ18="Débil",0,"")))</f>
        <v>100</v>
      </c>
      <c r="AL18" s="1052" t="s">
        <v>198</v>
      </c>
      <c r="AM18" s="1070"/>
      <c r="AN18" s="1024"/>
      <c r="AO18" s="692"/>
      <c r="AP18" s="692"/>
      <c r="AQ18" s="1024"/>
      <c r="AR18" s="1041"/>
      <c r="AS18" s="1041"/>
      <c r="AT18" s="1041"/>
      <c r="AU18" s="1041"/>
      <c r="AV18" s="1044"/>
      <c r="AW18" s="1047"/>
      <c r="AX18" s="369" t="s">
        <v>762</v>
      </c>
      <c r="AY18" s="369" t="s">
        <v>1223</v>
      </c>
      <c r="AZ18" s="795"/>
      <c r="BA18" s="795"/>
      <c r="BB18" s="795"/>
      <c r="BC18" s="1036"/>
      <c r="BD18" s="1036"/>
      <c r="BE18" s="1038"/>
      <c r="BF18" s="1067"/>
      <c r="BG18" s="1059"/>
      <c r="BH18" s="1031"/>
      <c r="BI18" s="1062"/>
    </row>
    <row r="19" spans="1:61" s="123" customFormat="1" ht="77.25" customHeight="1" thickBot="1">
      <c r="A19" s="569"/>
      <c r="B19" s="714"/>
      <c r="C19" s="714"/>
      <c r="D19" s="714"/>
      <c r="E19" s="714"/>
      <c r="F19" s="714"/>
      <c r="G19" s="714"/>
      <c r="H19" s="714"/>
      <c r="I19" s="714"/>
      <c r="J19" s="1065"/>
      <c r="K19" s="714"/>
      <c r="L19" s="716"/>
      <c r="M19" s="714"/>
      <c r="N19" s="1045"/>
      <c r="O19" s="714"/>
      <c r="P19" s="1065"/>
      <c r="Q19" s="1055"/>
      <c r="R19" s="376">
        <f t="shared" si="0"/>
        <v>0</v>
      </c>
      <c r="S19" s="1055"/>
      <c r="T19" s="376">
        <f t="shared" si="1"/>
        <v>0</v>
      </c>
      <c r="U19" s="1055"/>
      <c r="V19" s="376">
        <f t="shared" si="2"/>
        <v>0</v>
      </c>
      <c r="W19" s="1055"/>
      <c r="X19" s="376">
        <f t="shared" si="3"/>
        <v>0</v>
      </c>
      <c r="Y19" s="1055"/>
      <c r="Z19" s="376">
        <f t="shared" si="4"/>
        <v>0</v>
      </c>
      <c r="AA19" s="1055"/>
      <c r="AB19" s="376">
        <f t="shared" si="5"/>
        <v>0</v>
      </c>
      <c r="AC19" s="1055"/>
      <c r="AD19" s="376">
        <f t="shared" si="6"/>
        <v>0</v>
      </c>
      <c r="AE19" s="1057"/>
      <c r="AF19" s="1053"/>
      <c r="AG19" s="694"/>
      <c r="AH19" s="1053"/>
      <c r="AI19" s="390" t="str">
        <f t="shared" si="11"/>
        <v/>
      </c>
      <c r="AJ19" s="1053"/>
      <c r="AK19" s="390" t="str">
        <f t="shared" si="12"/>
        <v/>
      </c>
      <c r="AL19" s="1053"/>
      <c r="AM19" s="1071"/>
      <c r="AN19" s="1025"/>
      <c r="AO19" s="694"/>
      <c r="AP19" s="694"/>
      <c r="AQ19" s="1025"/>
      <c r="AR19" s="1042"/>
      <c r="AS19" s="1042"/>
      <c r="AT19" s="1042"/>
      <c r="AU19" s="1042"/>
      <c r="AV19" s="1045"/>
      <c r="AW19" s="1048"/>
      <c r="AX19" s="370" t="s">
        <v>778</v>
      </c>
      <c r="AY19" s="370" t="s">
        <v>1224</v>
      </c>
      <c r="AZ19" s="714"/>
      <c r="BA19" s="714"/>
      <c r="BB19" s="714"/>
      <c r="BC19" s="1037"/>
      <c r="BD19" s="1037"/>
      <c r="BE19" s="1039"/>
      <c r="BF19" s="1068"/>
      <c r="BG19" s="1060"/>
      <c r="BH19" s="1032"/>
      <c r="BI19" s="1063"/>
    </row>
    <row r="20" spans="1:61" s="123" customFormat="1" ht="122.25" customHeight="1">
      <c r="A20" s="567"/>
      <c r="B20" s="712" t="s">
        <v>850</v>
      </c>
      <c r="C20" s="567" t="s">
        <v>189</v>
      </c>
      <c r="D20" s="713" t="s">
        <v>789</v>
      </c>
      <c r="E20" s="713" t="s">
        <v>1225</v>
      </c>
      <c r="F20" s="713" t="s">
        <v>1226</v>
      </c>
      <c r="G20" s="713" t="s">
        <v>178</v>
      </c>
      <c r="H20" s="713" t="s">
        <v>704</v>
      </c>
      <c r="I20" s="1018" t="s">
        <v>407</v>
      </c>
      <c r="J20" s="1018" t="s">
        <v>1227</v>
      </c>
      <c r="K20" s="1018" t="s">
        <v>1228</v>
      </c>
      <c r="L20" s="715">
        <v>1</v>
      </c>
      <c r="M20" s="713">
        <v>4</v>
      </c>
      <c r="N20" s="1043" t="str">
        <f>IF(L20+M20=0,"",IF(OR(AND(L20=3,M20=4),(AND(L20=2,M20=5)),(AND(L20=1,M20=5))),"Extrema",IF(OR(AND(L20=3,M20=1),(AND(L20=2,M20=2))),"Baja",IF(OR(AND(L20=4,M20=1),AND(L20=3,M20=2),AND(L20=2,M20=3),AND(L20=1,M20=3)),"Moderada",IF(L20+M20&gt;=8,"Extrema",IF(L20+M20&lt;4,"Baja",IF(L20+M20&gt;=6,"Alta","Alta")))))))</f>
        <v>Alta</v>
      </c>
      <c r="O20" s="1018" t="s">
        <v>778</v>
      </c>
      <c r="P20" s="1018" t="s">
        <v>751</v>
      </c>
      <c r="Q20" s="1072" t="s">
        <v>506</v>
      </c>
      <c r="R20" s="379">
        <f t="shared" si="0"/>
        <v>15</v>
      </c>
      <c r="S20" s="1072" t="s">
        <v>286</v>
      </c>
      <c r="T20" s="379">
        <f t="shared" si="1"/>
        <v>15</v>
      </c>
      <c r="U20" s="1072" t="s">
        <v>289</v>
      </c>
      <c r="V20" s="379">
        <f t="shared" si="2"/>
        <v>0</v>
      </c>
      <c r="W20" s="1072" t="s">
        <v>300</v>
      </c>
      <c r="X20" s="379">
        <f t="shared" si="3"/>
        <v>15</v>
      </c>
      <c r="Y20" s="1072" t="s">
        <v>512</v>
      </c>
      <c r="Z20" s="379">
        <f t="shared" si="4"/>
        <v>0</v>
      </c>
      <c r="AA20" s="1072" t="s">
        <v>294</v>
      </c>
      <c r="AB20" s="379">
        <f t="shared" si="5"/>
        <v>15</v>
      </c>
      <c r="AC20" s="1072" t="s">
        <v>296</v>
      </c>
      <c r="AD20" s="379">
        <f t="shared" si="6"/>
        <v>10</v>
      </c>
      <c r="AE20" s="929">
        <f t="shared" si="7"/>
        <v>70</v>
      </c>
      <c r="AF20" s="925" t="str">
        <f t="shared" si="8"/>
        <v>Débil</v>
      </c>
      <c r="AG20" s="1074" t="s">
        <v>1229</v>
      </c>
      <c r="AH20" s="925" t="str">
        <f>IF(AG20="Siempre se ejecuta","Fuerte",IF(AG20="Algunas veces","Moderado",IF(AG20="no se ejecuta","Débil","")))</f>
        <v>Moderado</v>
      </c>
      <c r="AI20" s="389" t="str">
        <f>AF20&amp;AH20</f>
        <v>DébilModerado</v>
      </c>
      <c r="AJ20" s="925" t="s">
        <v>150</v>
      </c>
      <c r="AK20" s="389">
        <f>IF(AJ20="Fuerte",100,IF(AJ20="Moderado",50,IF(AJ20="Débil",0,"")))</f>
        <v>0</v>
      </c>
      <c r="AL20" s="925" t="s">
        <v>801</v>
      </c>
      <c r="AM20" s="1069">
        <f>IFERROR(AVERAGE(AK20:AK21),0)</f>
        <v>0</v>
      </c>
      <c r="AN20" s="1023" t="str">
        <f>IF(AM20&gt;=100,"Fuerte",IF(AM20&gt;=50,"Moderado",IF(AM20&gt;=0,"Débil","")))</f>
        <v>Débil</v>
      </c>
      <c r="AO20" s="1074" t="s">
        <v>1200</v>
      </c>
      <c r="AP20" s="1074" t="s">
        <v>556</v>
      </c>
      <c r="AQ20" s="1023" t="str">
        <f>+AN20&amp;AO20&amp;AP20</f>
        <v>DébilDirectamenteIndirectamente</v>
      </c>
      <c r="AR20" s="1040">
        <v>0</v>
      </c>
      <c r="AS20" s="1040">
        <v>0</v>
      </c>
      <c r="AT20" s="1040">
        <f>IF(L20 ="",0,IF(L20-AR20&lt;=0,1,L20-AR20))</f>
        <v>1</v>
      </c>
      <c r="AU20" s="1040">
        <f>IF(M20 ="",0,IF(M20-AS20=0,1,M20-AS20))</f>
        <v>4</v>
      </c>
      <c r="AV20" s="1043" t="str">
        <f>IF(AT20+AU20=0,"",IF(OR(AND(AT20=3,AU20=4),(AND(AT20=2,AU20=5)),(AND(AT20=1,AU20=5))),"Extrema",IF(OR(AND(AT20=3,AU20=1),(AND(AT20=2,AU20=2))),"Baja",IF(OR(AND(AT20=4,AU20=1),AND(AT20=3,AU20=2),AND(AT20=2,AU20=3),AND(AT20=1,AU20=3)),"Moderada",IF(AT20+AU20&gt;=8,"Extrema",IF(AT20+AU20&lt;4,"Baja",IF(AT20+AU20&gt;=6,"Alta","Alta")))))))</f>
        <v>Alta</v>
      </c>
      <c r="AW20" s="1084" t="s">
        <v>203</v>
      </c>
      <c r="AX20" s="401" t="s">
        <v>778</v>
      </c>
      <c r="AY20" s="401" t="s">
        <v>1230</v>
      </c>
      <c r="AZ20" s="1018" t="s">
        <v>1231</v>
      </c>
      <c r="BA20" s="1018" t="s">
        <v>1203</v>
      </c>
      <c r="BB20" s="1018" t="s">
        <v>1232</v>
      </c>
      <c r="BC20" s="1078">
        <v>43585</v>
      </c>
      <c r="BD20" s="1078">
        <v>43830</v>
      </c>
      <c r="BE20" s="1080" t="s">
        <v>1501</v>
      </c>
      <c r="BF20" s="814" t="s">
        <v>1472</v>
      </c>
      <c r="BG20" s="1082" t="s">
        <v>1502</v>
      </c>
      <c r="BH20" s="1076" t="s">
        <v>125</v>
      </c>
      <c r="BI20" s="1061" t="s">
        <v>1473</v>
      </c>
    </row>
    <row r="21" spans="1:61" s="123" customFormat="1" ht="162.75" customHeight="1" thickBot="1">
      <c r="A21" s="569"/>
      <c r="B21" s="574"/>
      <c r="C21" s="569"/>
      <c r="D21" s="714"/>
      <c r="E21" s="714"/>
      <c r="F21" s="714"/>
      <c r="G21" s="714"/>
      <c r="H21" s="714"/>
      <c r="I21" s="1020"/>
      <c r="J21" s="1020"/>
      <c r="K21" s="1020"/>
      <c r="L21" s="716"/>
      <c r="M21" s="714"/>
      <c r="N21" s="1045"/>
      <c r="O21" s="1020"/>
      <c r="P21" s="1020"/>
      <c r="Q21" s="1073"/>
      <c r="R21" s="376">
        <f t="shared" si="0"/>
        <v>0</v>
      </c>
      <c r="S21" s="1073"/>
      <c r="T21" s="376">
        <f t="shared" si="1"/>
        <v>0</v>
      </c>
      <c r="U21" s="1073"/>
      <c r="V21" s="376">
        <f t="shared" si="2"/>
        <v>0</v>
      </c>
      <c r="W21" s="1073"/>
      <c r="X21" s="376">
        <f t="shared" si="3"/>
        <v>0</v>
      </c>
      <c r="Y21" s="1073"/>
      <c r="Z21" s="376">
        <f t="shared" si="4"/>
        <v>0</v>
      </c>
      <c r="AA21" s="1073"/>
      <c r="AB21" s="376">
        <f t="shared" si="5"/>
        <v>0</v>
      </c>
      <c r="AC21" s="1073"/>
      <c r="AD21" s="376">
        <f t="shared" si="6"/>
        <v>0</v>
      </c>
      <c r="AE21" s="1057"/>
      <c r="AF21" s="1053"/>
      <c r="AG21" s="1075"/>
      <c r="AH21" s="1053"/>
      <c r="AI21" s="390" t="str">
        <f t="shared" ref="AI21" si="13">AF21&amp;AH21</f>
        <v/>
      </c>
      <c r="AJ21" s="1053"/>
      <c r="AK21" s="390" t="str">
        <f t="shared" ref="AK21" si="14">IF(AJ21="Fuerte",100,IF(AJ21="Moderado",50,IF(AJ21="Débil",0,"")))</f>
        <v/>
      </c>
      <c r="AL21" s="1053"/>
      <c r="AM21" s="1071"/>
      <c r="AN21" s="1025"/>
      <c r="AO21" s="1075"/>
      <c r="AP21" s="1075"/>
      <c r="AQ21" s="1025"/>
      <c r="AR21" s="1042"/>
      <c r="AS21" s="1042"/>
      <c r="AT21" s="1042"/>
      <c r="AU21" s="1042"/>
      <c r="AV21" s="1045"/>
      <c r="AW21" s="1085"/>
      <c r="AX21" s="398" t="s">
        <v>762</v>
      </c>
      <c r="AY21" s="398" t="s">
        <v>1233</v>
      </c>
      <c r="AZ21" s="1020"/>
      <c r="BA21" s="1020"/>
      <c r="BB21" s="1020"/>
      <c r="BC21" s="1079"/>
      <c r="BD21" s="1079"/>
      <c r="BE21" s="1081"/>
      <c r="BF21" s="1068"/>
      <c r="BG21" s="1083"/>
      <c r="BH21" s="1077"/>
      <c r="BI21" s="1063"/>
    </row>
    <row r="22" spans="1:61" s="123" customFormat="1" ht="72.75" customHeight="1">
      <c r="A22" s="567" t="s">
        <v>838</v>
      </c>
      <c r="B22" s="713" t="s">
        <v>848</v>
      </c>
      <c r="C22" s="713" t="s">
        <v>188</v>
      </c>
      <c r="D22" s="713" t="s">
        <v>786</v>
      </c>
      <c r="E22" s="713" t="s">
        <v>1234</v>
      </c>
      <c r="F22" s="713" t="s">
        <v>1235</v>
      </c>
      <c r="G22" s="713" t="s">
        <v>950</v>
      </c>
      <c r="H22" s="713" t="s">
        <v>708</v>
      </c>
      <c r="I22" s="713" t="s">
        <v>428</v>
      </c>
      <c r="J22" s="368" t="s">
        <v>1236</v>
      </c>
      <c r="K22" s="713" t="s">
        <v>1237</v>
      </c>
      <c r="L22" s="713">
        <v>1</v>
      </c>
      <c r="M22" s="713">
        <v>4</v>
      </c>
      <c r="N22" s="1043" t="str">
        <f>IF(L22+M22=0,"",IF(OR(AND(L22=3,M22=4),(AND(L22=2,M22=5)),(AND(L22=1,M22=5))),"Extrema",IF(OR(AND(L22=3,M22=1),(AND(L22=2,M22=2))),"Baja",IF(OR(AND(L22=4,M22=1),AND(L22=3,M22=2),AND(L22=2,M22=3),AND(L22=1,M22=3)),"Moderada",IF(L22+M22&gt;=8,"Extrema",IF(L22+M22&lt;4,"Baja",IF(L22+M22&gt;=6,"Alta","Alta")))))))</f>
        <v>Alta</v>
      </c>
      <c r="O22" s="368" t="s">
        <v>778</v>
      </c>
      <c r="P22" s="368" t="s">
        <v>750</v>
      </c>
      <c r="Q22" s="378" t="s">
        <v>506</v>
      </c>
      <c r="R22" s="379">
        <f t="shared" si="0"/>
        <v>15</v>
      </c>
      <c r="S22" s="378" t="s">
        <v>286</v>
      </c>
      <c r="T22" s="379">
        <f t="shared" si="1"/>
        <v>15</v>
      </c>
      <c r="U22" s="378" t="s">
        <v>288</v>
      </c>
      <c r="V22" s="379">
        <f t="shared" si="2"/>
        <v>15</v>
      </c>
      <c r="W22" s="378" t="s">
        <v>300</v>
      </c>
      <c r="X22" s="379">
        <f t="shared" si="3"/>
        <v>15</v>
      </c>
      <c r="Y22" s="378" t="s">
        <v>292</v>
      </c>
      <c r="Z22" s="379">
        <f t="shared" si="4"/>
        <v>15</v>
      </c>
      <c r="AA22" s="378" t="s">
        <v>294</v>
      </c>
      <c r="AB22" s="379">
        <f t="shared" si="5"/>
        <v>15</v>
      </c>
      <c r="AC22" s="378" t="s">
        <v>296</v>
      </c>
      <c r="AD22" s="379">
        <f t="shared" si="6"/>
        <v>10</v>
      </c>
      <c r="AE22" s="380">
        <f t="shared" ref="AE22:AE52" si="15">R22+T22+V22+X22+Z22+AB22+AD22</f>
        <v>100</v>
      </c>
      <c r="AF22" s="389" t="str">
        <f t="shared" si="8"/>
        <v>Fuerte</v>
      </c>
      <c r="AG22" s="391" t="s">
        <v>1199</v>
      </c>
      <c r="AH22" s="389" t="str">
        <f t="shared" ref="AH22:AH28" si="16">IF(AG22="Siempre se ejecuta","Fuerte",IF(AG22="Algunas veces","Moderado",IF(AG22="no se ejecuta","Débil","")))</f>
        <v>Fuerte</v>
      </c>
      <c r="AI22" s="389" t="str">
        <f>AF22&amp;AH22</f>
        <v>FuerteFuerte</v>
      </c>
      <c r="AJ22" s="389" t="s">
        <v>149</v>
      </c>
      <c r="AK22" s="389">
        <f>IF(AJ22="Fuerte",100,IF(AJ22="Moderado",50,IF(AJ22="Débil",0,"")))</f>
        <v>100</v>
      </c>
      <c r="AL22" s="389" t="s">
        <v>198</v>
      </c>
      <c r="AM22" s="1069">
        <f>IFERROR(AVERAGE(AK22:AK23),0)</f>
        <v>50</v>
      </c>
      <c r="AN22" s="1023" t="str">
        <f>IF(AM22&gt;=100,"Fuerte",IF(AM22&gt;=50,"Moderado",IF(AM22&gt;=0,"Débil","")))</f>
        <v>Moderado</v>
      </c>
      <c r="AO22" s="693" t="s">
        <v>1200</v>
      </c>
      <c r="AP22" s="693" t="s">
        <v>1200</v>
      </c>
      <c r="AQ22" s="1023" t="str">
        <f>+AN22&amp;AO22&amp;AP22</f>
        <v>ModeradoDirectamenteDirectamente</v>
      </c>
      <c r="AR22" s="1040">
        <v>1</v>
      </c>
      <c r="AS22" s="1040">
        <v>1</v>
      </c>
      <c r="AT22" s="1040">
        <f>IF(L22 ="",0,IF(L22-AR22&lt;=0,1,L22-AR22))</f>
        <v>1</v>
      </c>
      <c r="AU22" s="1040">
        <f>IF(M22 ="",0,IF(M22-AS22=0,1,M22-AS22))</f>
        <v>3</v>
      </c>
      <c r="AV22" s="1043" t="str">
        <f>IF(AT22+AU22=0,"",IF(OR(AND(AT22=3,AU22=4),(AND(AT22=2,AU22=5)),(AND(AT22=1,AU22=5))),"Extrema",IF(OR(AND(AT22=3,AU22=1),(AND(AT22=2,AU22=2))),"Baja",IF(OR(AND(AT22=4,AU22=1),AND(AT22=3,AU22=2),AND(AT22=2,AU22=3),AND(AT22=1,AU22=3)),"Moderada",IF(AT22+AU22&gt;=8,"Extrema",IF(AT22+AU22&lt;4,"Baja",IF(AT22+AU22&gt;=6,"Alta","Alta")))))))</f>
        <v>Moderada</v>
      </c>
      <c r="AW22" s="1046" t="s">
        <v>203</v>
      </c>
      <c r="AX22" s="368" t="s">
        <v>735</v>
      </c>
      <c r="AY22" s="368" t="s">
        <v>225</v>
      </c>
      <c r="AZ22" s="713" t="s">
        <v>1238</v>
      </c>
      <c r="BA22" s="713" t="s">
        <v>1239</v>
      </c>
      <c r="BB22" s="713" t="s">
        <v>1240</v>
      </c>
      <c r="BC22" s="797">
        <v>43586</v>
      </c>
      <c r="BD22" s="797">
        <v>43829</v>
      </c>
      <c r="BE22" s="617" t="s">
        <v>1474</v>
      </c>
      <c r="BF22" s="560" t="s">
        <v>1583</v>
      </c>
      <c r="BG22" s="1089" t="s">
        <v>1475</v>
      </c>
      <c r="BH22" s="872" t="s">
        <v>126</v>
      </c>
      <c r="BI22" s="1086" t="s">
        <v>1582</v>
      </c>
    </row>
    <row r="23" spans="1:61" s="123" customFormat="1" ht="136.5" customHeight="1" thickBot="1">
      <c r="A23" s="569"/>
      <c r="B23" s="714"/>
      <c r="C23" s="714"/>
      <c r="D23" s="714"/>
      <c r="E23" s="714"/>
      <c r="F23" s="714"/>
      <c r="G23" s="714"/>
      <c r="H23" s="714"/>
      <c r="I23" s="714"/>
      <c r="J23" s="370" t="s">
        <v>1241</v>
      </c>
      <c r="K23" s="714"/>
      <c r="L23" s="714"/>
      <c r="M23" s="714"/>
      <c r="N23" s="1045"/>
      <c r="O23" s="370" t="s">
        <v>778</v>
      </c>
      <c r="P23" s="370" t="s">
        <v>751</v>
      </c>
      <c r="Q23" s="375" t="s">
        <v>285</v>
      </c>
      <c r="R23" s="376">
        <f t="shared" si="0"/>
        <v>0</v>
      </c>
      <c r="S23" s="375" t="s">
        <v>287</v>
      </c>
      <c r="T23" s="376">
        <f t="shared" si="1"/>
        <v>0</v>
      </c>
      <c r="U23" s="375" t="s">
        <v>289</v>
      </c>
      <c r="V23" s="376">
        <f t="shared" si="2"/>
        <v>0</v>
      </c>
      <c r="W23" s="375" t="s">
        <v>290</v>
      </c>
      <c r="X23" s="376">
        <f t="shared" si="3"/>
        <v>0</v>
      </c>
      <c r="Y23" s="375" t="s">
        <v>512</v>
      </c>
      <c r="Z23" s="376">
        <f t="shared" si="4"/>
        <v>0</v>
      </c>
      <c r="AA23" s="375" t="s">
        <v>1242</v>
      </c>
      <c r="AB23" s="376">
        <f t="shared" si="5"/>
        <v>0</v>
      </c>
      <c r="AC23" s="375" t="s">
        <v>298</v>
      </c>
      <c r="AD23" s="376">
        <f t="shared" si="6"/>
        <v>0</v>
      </c>
      <c r="AE23" s="377">
        <f t="shared" si="15"/>
        <v>0</v>
      </c>
      <c r="AF23" s="390" t="str">
        <f t="shared" si="8"/>
        <v>Débil</v>
      </c>
      <c r="AG23" s="392" t="s">
        <v>1229</v>
      </c>
      <c r="AH23" s="390" t="str">
        <f t="shared" si="16"/>
        <v>Moderado</v>
      </c>
      <c r="AI23" s="390" t="str">
        <f t="shared" ref="AI23" si="17">AF23&amp;AH23</f>
        <v>DébilModerado</v>
      </c>
      <c r="AJ23" s="390" t="s">
        <v>150</v>
      </c>
      <c r="AK23" s="390">
        <f t="shared" ref="AK23" si="18">IF(AJ23="Fuerte",100,IF(AJ23="Moderado",50,IF(AJ23="Débil",0,"")))</f>
        <v>0</v>
      </c>
      <c r="AL23" s="390" t="s">
        <v>801</v>
      </c>
      <c r="AM23" s="1071"/>
      <c r="AN23" s="1025"/>
      <c r="AO23" s="694"/>
      <c r="AP23" s="694"/>
      <c r="AQ23" s="1025"/>
      <c r="AR23" s="1042"/>
      <c r="AS23" s="1042"/>
      <c r="AT23" s="1042"/>
      <c r="AU23" s="1042"/>
      <c r="AV23" s="1045"/>
      <c r="AW23" s="1048"/>
      <c r="AX23" s="370" t="s">
        <v>732</v>
      </c>
      <c r="AY23" s="370" t="s">
        <v>1243</v>
      </c>
      <c r="AZ23" s="714"/>
      <c r="BA23" s="714"/>
      <c r="BB23" s="714"/>
      <c r="BC23" s="1037"/>
      <c r="BD23" s="1037"/>
      <c r="BE23" s="1088"/>
      <c r="BF23" s="562"/>
      <c r="BG23" s="1090"/>
      <c r="BH23" s="873"/>
      <c r="BI23" s="1087"/>
    </row>
    <row r="24" spans="1:61" s="123" customFormat="1" ht="212.25" customHeight="1" thickBot="1">
      <c r="A24" s="402" t="s">
        <v>838</v>
      </c>
      <c r="B24" s="403" t="s">
        <v>857</v>
      </c>
      <c r="C24" s="403" t="s">
        <v>188</v>
      </c>
      <c r="D24" s="403" t="s">
        <v>789</v>
      </c>
      <c r="E24" s="403" t="s">
        <v>1244</v>
      </c>
      <c r="F24" s="403" t="s">
        <v>1245</v>
      </c>
      <c r="G24" s="403" t="s">
        <v>178</v>
      </c>
      <c r="H24" s="403" t="s">
        <v>703</v>
      </c>
      <c r="I24" s="403" t="s">
        <v>1246</v>
      </c>
      <c r="J24" s="404" t="s">
        <v>1247</v>
      </c>
      <c r="K24" s="403" t="s">
        <v>1248</v>
      </c>
      <c r="L24" s="405">
        <v>1</v>
      </c>
      <c r="M24" s="405">
        <v>3</v>
      </c>
      <c r="N24" s="406" t="str">
        <f>IF(L24+M24=0,"",IF(OR(AND(L24=3,M24=4),(AND(L24=2,M24=5)),(AND(L24=1,M24=5))),"Extrema",IF(OR(AND(L24=3,M24=1),(AND(L24=2,M24=2))),"Baja",IF(OR(AND(L24=4,M24=1),AND(L24=3,M24=2),AND(L24=2,M24=3),AND(L24=1,M24=3)),"Moderada",IF(L24+M24&gt;=8,"Extrema",IF(L24+M24&lt;4,"Baja",IF(L24+M24&gt;=6,"Alta","Alta")))))))</f>
        <v>Moderada</v>
      </c>
      <c r="O24" s="404" t="s">
        <v>732</v>
      </c>
      <c r="P24" s="404" t="s">
        <v>742</v>
      </c>
      <c r="Q24" s="407" t="s">
        <v>506</v>
      </c>
      <c r="R24" s="408">
        <f t="shared" si="0"/>
        <v>15</v>
      </c>
      <c r="S24" s="407" t="s">
        <v>286</v>
      </c>
      <c r="T24" s="408">
        <f t="shared" si="1"/>
        <v>15</v>
      </c>
      <c r="U24" s="407" t="s">
        <v>288</v>
      </c>
      <c r="V24" s="408">
        <f t="shared" si="2"/>
        <v>15</v>
      </c>
      <c r="W24" s="407" t="s">
        <v>300</v>
      </c>
      <c r="X24" s="408">
        <f t="shared" si="3"/>
        <v>15</v>
      </c>
      <c r="Y24" s="407" t="s">
        <v>292</v>
      </c>
      <c r="Z24" s="408">
        <f t="shared" si="4"/>
        <v>15</v>
      </c>
      <c r="AA24" s="407" t="s">
        <v>294</v>
      </c>
      <c r="AB24" s="408">
        <f t="shared" si="5"/>
        <v>15</v>
      </c>
      <c r="AC24" s="407" t="s">
        <v>298</v>
      </c>
      <c r="AD24" s="408">
        <f t="shared" si="6"/>
        <v>0</v>
      </c>
      <c r="AE24" s="409">
        <f t="shared" si="15"/>
        <v>90</v>
      </c>
      <c r="AF24" s="410" t="str">
        <f t="shared" si="8"/>
        <v>Moderado</v>
      </c>
      <c r="AG24" s="411" t="s">
        <v>1199</v>
      </c>
      <c r="AH24" s="410" t="str">
        <f t="shared" si="16"/>
        <v>Fuerte</v>
      </c>
      <c r="AI24" s="410" t="str">
        <f>AF24&amp;AH24</f>
        <v>ModeradoFuerte</v>
      </c>
      <c r="AJ24" s="410" t="s">
        <v>23</v>
      </c>
      <c r="AK24" s="410">
        <f>IF(AJ24="Fuerte",100,IF(AJ24="Moderado",50,IF(AJ24="Débil",0,"")))</f>
        <v>50</v>
      </c>
      <c r="AL24" s="410" t="s">
        <v>801</v>
      </c>
      <c r="AM24" s="412">
        <f>IFERROR(AVERAGE(AK24:AK24),0)</f>
        <v>50</v>
      </c>
      <c r="AN24" s="410" t="str">
        <f>IF(AM24&gt;=100,"Fuerte",IF(AM24&gt;=50,"Moderado",IF(AM24&gt;=0,"Débil","")))</f>
        <v>Moderado</v>
      </c>
      <c r="AO24" s="411" t="s">
        <v>1200</v>
      </c>
      <c r="AP24" s="411" t="s">
        <v>1200</v>
      </c>
      <c r="AQ24" s="410" t="str">
        <f>+AN24&amp;AO24&amp;AP24</f>
        <v>ModeradoDirectamenteDirectamente</v>
      </c>
      <c r="AR24" s="413">
        <v>1</v>
      </c>
      <c r="AS24" s="413">
        <v>1</v>
      </c>
      <c r="AT24" s="413">
        <f>IF(L24 ="",0,IF(L24-AR24&lt;=0,1,L24-AR24))</f>
        <v>1</v>
      </c>
      <c r="AU24" s="413">
        <f>IF(M24 ="",0,IF(M24-AS24=0,1,M24-AS24))</f>
        <v>2</v>
      </c>
      <c r="AV24" s="406" t="str">
        <f>IF(AT24+AU24=0,"",IF(OR(AND(AT24=3,AU24=4),(AND(AT24=2,AU24=5)),(AND(AT24=1,AU24=5))),"Extrema",IF(OR(AND(AT24=3,AU24=1),(AND(AT24=2,AU24=2))),"Baja",IF(OR(AND(AT24=4,AU24=1),AND(AT24=3,AU24=2),AND(AT24=2,AU24=3),AND(AT24=1,AU24=3)),"Moderada",IF(AT24+AU24&gt;=8,"Extrema",IF(AT24+AU24&lt;4,"Baja",IF(AT24+AU24&gt;=6,"Alta","Alta")))))))</f>
        <v>Baja</v>
      </c>
      <c r="AW24" s="414" t="s">
        <v>199</v>
      </c>
      <c r="AX24" s="404" t="s">
        <v>733</v>
      </c>
      <c r="AY24" s="369" t="s">
        <v>1249</v>
      </c>
      <c r="AZ24" s="403" t="s">
        <v>1250</v>
      </c>
      <c r="BA24" s="403" t="s">
        <v>1239</v>
      </c>
      <c r="BB24" s="403" t="s">
        <v>1251</v>
      </c>
      <c r="BC24" s="415">
        <v>43586</v>
      </c>
      <c r="BD24" s="415">
        <v>43829</v>
      </c>
      <c r="BE24" s="364" t="s">
        <v>1476</v>
      </c>
      <c r="BF24" s="416">
        <v>1</v>
      </c>
      <c r="BG24" s="503" t="s">
        <v>1442</v>
      </c>
      <c r="BH24" s="417" t="s">
        <v>125</v>
      </c>
      <c r="BI24" s="418"/>
    </row>
    <row r="25" spans="1:61" s="123" customFormat="1" ht="87" customHeight="1" thickBot="1">
      <c r="A25" s="567" t="s">
        <v>838</v>
      </c>
      <c r="B25" s="713" t="s">
        <v>856</v>
      </c>
      <c r="C25" s="713" t="s">
        <v>188</v>
      </c>
      <c r="D25" s="713" t="s">
        <v>722</v>
      </c>
      <c r="E25" s="713" t="s">
        <v>1252</v>
      </c>
      <c r="F25" s="713" t="s">
        <v>1253</v>
      </c>
      <c r="G25" s="713" t="s">
        <v>950</v>
      </c>
      <c r="H25" s="713" t="s">
        <v>710</v>
      </c>
      <c r="I25" s="713" t="s">
        <v>448</v>
      </c>
      <c r="J25" s="368" t="s">
        <v>1254</v>
      </c>
      <c r="K25" s="713" t="s">
        <v>1255</v>
      </c>
      <c r="L25" s="713">
        <v>1</v>
      </c>
      <c r="M25" s="713">
        <v>3</v>
      </c>
      <c r="N25" s="1043" t="str">
        <f>IF(L25+M25=0,"",IF(OR(AND(L25=3,M25=4),(AND(L25=2,M25=5)),(AND(L25=1,M25=5))),"Extrema",IF(OR(AND(L25=3,M25=1),(AND(L25=2,M25=2))),"Baja",IF(OR(AND(L25=4,M25=1),AND(L25=3,M25=2),AND(L25=2,M25=3),AND(L25=1,M25=3)),"Moderada",IF(L25+M25&gt;=8,"Extrema",IF(L25+M25&lt;4,"Baja",IF(L25+M25&gt;=6,"Alta","Alta")))))))</f>
        <v>Moderada</v>
      </c>
      <c r="O25" s="368" t="s">
        <v>735</v>
      </c>
      <c r="P25" s="368" t="s">
        <v>230</v>
      </c>
      <c r="Q25" s="378" t="s">
        <v>506</v>
      </c>
      <c r="R25" s="379">
        <f t="shared" si="0"/>
        <v>15</v>
      </c>
      <c r="S25" s="378" t="s">
        <v>286</v>
      </c>
      <c r="T25" s="379">
        <f t="shared" si="1"/>
        <v>15</v>
      </c>
      <c r="U25" s="378" t="s">
        <v>288</v>
      </c>
      <c r="V25" s="379">
        <f t="shared" si="2"/>
        <v>15</v>
      </c>
      <c r="W25" s="378" t="s">
        <v>300</v>
      </c>
      <c r="X25" s="379">
        <f t="shared" si="3"/>
        <v>15</v>
      </c>
      <c r="Y25" s="378" t="s">
        <v>292</v>
      </c>
      <c r="Z25" s="379">
        <f t="shared" si="4"/>
        <v>15</v>
      </c>
      <c r="AA25" s="378" t="s">
        <v>294</v>
      </c>
      <c r="AB25" s="379">
        <f t="shared" si="5"/>
        <v>15</v>
      </c>
      <c r="AC25" s="378" t="s">
        <v>296</v>
      </c>
      <c r="AD25" s="379">
        <f t="shared" si="6"/>
        <v>10</v>
      </c>
      <c r="AE25" s="380">
        <f t="shared" si="15"/>
        <v>100</v>
      </c>
      <c r="AF25" s="389" t="str">
        <f t="shared" si="8"/>
        <v>Fuerte</v>
      </c>
      <c r="AG25" s="391" t="s">
        <v>1199</v>
      </c>
      <c r="AH25" s="389" t="str">
        <f t="shared" si="16"/>
        <v>Fuerte</v>
      </c>
      <c r="AI25" s="389" t="str">
        <f>AF25&amp;AH25</f>
        <v>FuerteFuerte</v>
      </c>
      <c r="AJ25" s="389" t="s">
        <v>149</v>
      </c>
      <c r="AK25" s="389">
        <f>IF(AJ25="Fuerte",100,IF(AJ25="Moderado",50,IF(AJ25="Débil",0,"")))</f>
        <v>100</v>
      </c>
      <c r="AL25" s="389" t="s">
        <v>198</v>
      </c>
      <c r="AM25" s="1069">
        <f>IFERROR(AVERAGE(AK25:AK26),0)</f>
        <v>100</v>
      </c>
      <c r="AN25" s="1023" t="str">
        <f>IF(AM25&gt;=100,"Fuerte",IF(AM25&gt;=50,"Moderado",IF(AM25&gt;=0,"Débil","")))</f>
        <v>Fuerte</v>
      </c>
      <c r="AO25" s="693" t="s">
        <v>1200</v>
      </c>
      <c r="AP25" s="693" t="s">
        <v>1200</v>
      </c>
      <c r="AQ25" s="1023" t="str">
        <f>+AN25&amp;AO25&amp;AP25</f>
        <v>FuerteDirectamenteDirectamente</v>
      </c>
      <c r="AR25" s="1040">
        <v>2</v>
      </c>
      <c r="AS25" s="1040">
        <v>2</v>
      </c>
      <c r="AT25" s="1040">
        <f>IF(L25 ="",0,IF(L25-AR25&lt;=0,1,L25-AR25))</f>
        <v>1</v>
      </c>
      <c r="AU25" s="1040">
        <f>IF(M25 ="",0,IF(M25-AS25=0,1,M25-AS25))</f>
        <v>1</v>
      </c>
      <c r="AV25" s="1043" t="str">
        <f>IF(AT25+AU25=0,"",IF(OR(AND(AT25=3,AU25=4),(AND(AT25=2,AU25=5)),(AND(AT25=1,AU25=5))),"Extrema",IF(OR(AND(AT25=3,AU25=1),(AND(AT25=2,AU25=2))),"Baja",IF(OR(AND(AT25=4,AU25=1),AND(AT25=3,AU25=2),AND(AT25=2,AU25=3),AND(AT25=1,AU25=3)),"Moderada",IF(AT25+AU25&gt;=8,"Extrema",IF(AT25+AU25&lt;4,"Baja",IF(AT25+AU25&gt;=6,"Alta","Alta")))))))</f>
        <v>Baja</v>
      </c>
      <c r="AW25" s="1046" t="s">
        <v>199</v>
      </c>
      <c r="AX25" s="368" t="s">
        <v>777</v>
      </c>
      <c r="AY25" s="368" t="s">
        <v>1256</v>
      </c>
      <c r="AZ25" s="713" t="s">
        <v>1257</v>
      </c>
      <c r="BA25" s="713" t="s">
        <v>1239</v>
      </c>
      <c r="BB25" s="713" t="s">
        <v>1258</v>
      </c>
      <c r="BC25" s="620">
        <v>43586</v>
      </c>
      <c r="BD25" s="620">
        <v>43829</v>
      </c>
      <c r="BE25" s="617" t="s">
        <v>1478</v>
      </c>
      <c r="BF25" s="560">
        <v>1</v>
      </c>
      <c r="BG25" s="1089" t="s">
        <v>1477</v>
      </c>
      <c r="BH25" s="1091" t="s">
        <v>125</v>
      </c>
      <c r="BI25" s="1092"/>
    </row>
    <row r="26" spans="1:61" s="123" customFormat="1" ht="138" customHeight="1" thickBot="1">
      <c r="A26" s="569"/>
      <c r="B26" s="714"/>
      <c r="C26" s="714"/>
      <c r="D26" s="714"/>
      <c r="E26" s="714"/>
      <c r="F26" s="714"/>
      <c r="G26" s="714"/>
      <c r="H26" s="714"/>
      <c r="I26" s="714"/>
      <c r="J26" s="370" t="s">
        <v>1259</v>
      </c>
      <c r="K26" s="714"/>
      <c r="L26" s="714"/>
      <c r="M26" s="714"/>
      <c r="N26" s="1045"/>
      <c r="O26" s="370" t="s">
        <v>735</v>
      </c>
      <c r="P26" s="370" t="s">
        <v>228</v>
      </c>
      <c r="Q26" s="375" t="s">
        <v>506</v>
      </c>
      <c r="R26" s="376">
        <f t="shared" si="0"/>
        <v>15</v>
      </c>
      <c r="S26" s="375" t="s">
        <v>286</v>
      </c>
      <c r="T26" s="376">
        <f t="shared" si="1"/>
        <v>15</v>
      </c>
      <c r="U26" s="375" t="s">
        <v>288</v>
      </c>
      <c r="V26" s="376">
        <f t="shared" si="2"/>
        <v>15</v>
      </c>
      <c r="W26" s="375" t="s">
        <v>300</v>
      </c>
      <c r="X26" s="376">
        <f t="shared" si="3"/>
        <v>15</v>
      </c>
      <c r="Y26" s="375" t="s">
        <v>292</v>
      </c>
      <c r="Z26" s="376">
        <f t="shared" si="4"/>
        <v>15</v>
      </c>
      <c r="AA26" s="375" t="s">
        <v>294</v>
      </c>
      <c r="AB26" s="376">
        <f t="shared" si="5"/>
        <v>15</v>
      </c>
      <c r="AC26" s="375" t="s">
        <v>296</v>
      </c>
      <c r="AD26" s="376">
        <f t="shared" si="6"/>
        <v>10</v>
      </c>
      <c r="AE26" s="377">
        <f t="shared" si="15"/>
        <v>100</v>
      </c>
      <c r="AF26" s="390" t="str">
        <f t="shared" si="8"/>
        <v>Fuerte</v>
      </c>
      <c r="AG26" s="392" t="s">
        <v>1199</v>
      </c>
      <c r="AH26" s="390" t="str">
        <f t="shared" si="16"/>
        <v>Fuerte</v>
      </c>
      <c r="AI26" s="390" t="str">
        <f t="shared" ref="AI26" si="19">AF26&amp;AH26</f>
        <v>FuerteFuerte</v>
      </c>
      <c r="AJ26" s="390" t="s">
        <v>149</v>
      </c>
      <c r="AK26" s="390">
        <f t="shared" ref="AK26" si="20">IF(AJ26="Fuerte",100,IF(AJ26="Moderado",50,IF(AJ26="Débil",0,"")))</f>
        <v>100</v>
      </c>
      <c r="AL26" s="390" t="s">
        <v>198</v>
      </c>
      <c r="AM26" s="1071"/>
      <c r="AN26" s="1025"/>
      <c r="AO26" s="694"/>
      <c r="AP26" s="694"/>
      <c r="AQ26" s="1025"/>
      <c r="AR26" s="1042"/>
      <c r="AS26" s="1042"/>
      <c r="AT26" s="1042"/>
      <c r="AU26" s="1042"/>
      <c r="AV26" s="1045"/>
      <c r="AW26" s="1048"/>
      <c r="AX26" s="370" t="s">
        <v>762</v>
      </c>
      <c r="AY26" s="370" t="s">
        <v>1260</v>
      </c>
      <c r="AZ26" s="714"/>
      <c r="BA26" s="714"/>
      <c r="BB26" s="714"/>
      <c r="BC26" s="1094"/>
      <c r="BD26" s="1094"/>
      <c r="BE26" s="1088"/>
      <c r="BF26" s="562"/>
      <c r="BG26" s="1090"/>
      <c r="BH26" s="873"/>
      <c r="BI26" s="1093"/>
    </row>
    <row r="27" spans="1:61" s="123" customFormat="1" ht="149.25" customHeight="1">
      <c r="A27" s="567"/>
      <c r="B27" s="713" t="s">
        <v>850</v>
      </c>
      <c r="C27" s="713" t="s">
        <v>194</v>
      </c>
      <c r="D27" s="713" t="s">
        <v>789</v>
      </c>
      <c r="E27" s="713" t="s">
        <v>1261</v>
      </c>
      <c r="F27" s="713" t="s">
        <v>1262</v>
      </c>
      <c r="G27" s="713" t="s">
        <v>950</v>
      </c>
      <c r="H27" s="713" t="s">
        <v>704</v>
      </c>
      <c r="I27" s="713" t="s">
        <v>407</v>
      </c>
      <c r="J27" s="368" t="s">
        <v>1247</v>
      </c>
      <c r="K27" s="713" t="s">
        <v>1263</v>
      </c>
      <c r="L27" s="713">
        <v>1</v>
      </c>
      <c r="M27" s="713">
        <v>4</v>
      </c>
      <c r="N27" s="1043" t="str">
        <f>IF(L27+M27=0,"",IF(OR(AND(L27=3,M27=4),(AND(L27=2,M27=5)),(AND(L27=1,M27=5))),"Extrema",IF(OR(AND(L27=3,M27=1),(AND(L27=2,M27=2))),"Baja",IF(OR(AND(L27=4,M27=1),AND(L27=3,M27=2),AND(L27=2,M27=3),AND(L27=1,M27=3)),"Moderada",IF(L27+M27&gt;=8,"Extrema",IF(L27+M27&lt;4,"Baja",IF(L27+M27&gt;=6,"Alta","Alta")))))))</f>
        <v>Alta</v>
      </c>
      <c r="O27" s="368" t="s">
        <v>778</v>
      </c>
      <c r="P27" s="368" t="s">
        <v>1264</v>
      </c>
      <c r="Q27" s="378" t="s">
        <v>506</v>
      </c>
      <c r="R27" s="379">
        <f t="shared" si="0"/>
        <v>15</v>
      </c>
      <c r="S27" s="378" t="s">
        <v>286</v>
      </c>
      <c r="T27" s="379">
        <f t="shared" si="1"/>
        <v>15</v>
      </c>
      <c r="U27" s="378" t="s">
        <v>288</v>
      </c>
      <c r="V27" s="379">
        <f t="shared" si="2"/>
        <v>15</v>
      </c>
      <c r="W27" s="378" t="s">
        <v>300</v>
      </c>
      <c r="X27" s="379">
        <f t="shared" si="3"/>
        <v>15</v>
      </c>
      <c r="Y27" s="378" t="s">
        <v>292</v>
      </c>
      <c r="Z27" s="379">
        <f t="shared" si="4"/>
        <v>15</v>
      </c>
      <c r="AA27" s="378" t="s">
        <v>294</v>
      </c>
      <c r="AB27" s="379">
        <f t="shared" si="5"/>
        <v>15</v>
      </c>
      <c r="AC27" s="378" t="s">
        <v>296</v>
      </c>
      <c r="AD27" s="379">
        <f t="shared" si="6"/>
        <v>10</v>
      </c>
      <c r="AE27" s="380">
        <f t="shared" si="15"/>
        <v>100</v>
      </c>
      <c r="AF27" s="389" t="str">
        <f t="shared" si="8"/>
        <v>Fuerte</v>
      </c>
      <c r="AG27" s="391" t="s">
        <v>1229</v>
      </c>
      <c r="AH27" s="389" t="str">
        <f t="shared" si="16"/>
        <v>Moderado</v>
      </c>
      <c r="AI27" s="389" t="str">
        <f>AF27&amp;AH27</f>
        <v>FuerteModerado</v>
      </c>
      <c r="AJ27" s="389" t="s">
        <v>23</v>
      </c>
      <c r="AK27" s="389">
        <f>IF(AJ27="Fuerte",100,IF(AJ27="Moderado",50,IF(AJ27="Débil",0,"")))</f>
        <v>50</v>
      </c>
      <c r="AL27" s="389" t="s">
        <v>801</v>
      </c>
      <c r="AM27" s="1069">
        <f>IFERROR(AVERAGE(AK27:AK29),0)</f>
        <v>50</v>
      </c>
      <c r="AN27" s="1023" t="str">
        <f>IF(AM27&gt;=100,"Fuerte",IF(AM27&gt;=50,"Moderado",IF(AM27&gt;=0,"Débil","")))</f>
        <v>Moderado</v>
      </c>
      <c r="AO27" s="693" t="s">
        <v>1200</v>
      </c>
      <c r="AP27" s="693" t="s">
        <v>556</v>
      </c>
      <c r="AQ27" s="1023" t="str">
        <f>+AN27&amp;AO27&amp;AP27</f>
        <v>ModeradoDirectamenteIndirectamente</v>
      </c>
      <c r="AR27" s="1040">
        <v>1</v>
      </c>
      <c r="AS27" s="1040">
        <v>0</v>
      </c>
      <c r="AT27" s="1040">
        <f>IF(L27 ="",0,IF(L27-AR27&lt;=0,1,L27-AR27))</f>
        <v>1</v>
      </c>
      <c r="AU27" s="1040">
        <f>IF(M27 ="",0,IF(M27-AS27=0,1,M27-AS27))</f>
        <v>4</v>
      </c>
      <c r="AV27" s="1043" t="str">
        <f>IF(AT27+AU27=0,"",IF(OR(AND(AT27=3,AU27=4),(AND(AT27=2,AU27=5)),(AND(AT27=1,AU27=5))),"Extrema",IF(OR(AND(AT27=3,AU27=1),(AND(AT27=2,AU27=2))),"Baja",IF(OR(AND(AT27=4,AU27=1),AND(AT27=3,AU27=2),AND(AT27=2,AU27=3),AND(AT27=1,AU27=3)),"Moderada",IF(AT27+AU27&gt;=8,"Extrema",IF(AT27+AU27&lt;4,"Baja",IF(AT27+AU27&gt;=6,"Alta","Alta")))))))</f>
        <v>Alta</v>
      </c>
      <c r="AW27" s="1046" t="s">
        <v>203</v>
      </c>
      <c r="AX27" s="368" t="s">
        <v>762</v>
      </c>
      <c r="AY27" s="368" t="s">
        <v>1265</v>
      </c>
      <c r="AZ27" s="713" t="s">
        <v>1266</v>
      </c>
      <c r="BA27" s="713" t="s">
        <v>1267</v>
      </c>
      <c r="BB27" s="713" t="s">
        <v>1268</v>
      </c>
      <c r="BC27" s="797">
        <v>43584</v>
      </c>
      <c r="BD27" s="797">
        <v>43646</v>
      </c>
      <c r="BE27" s="1099"/>
      <c r="BF27" s="560">
        <v>1</v>
      </c>
      <c r="BG27" s="1102" t="s">
        <v>1560</v>
      </c>
      <c r="BH27" s="922" t="s">
        <v>125</v>
      </c>
      <c r="BI27" s="1086"/>
    </row>
    <row r="28" spans="1:61" s="123" customFormat="1" ht="120" customHeight="1">
      <c r="A28" s="568"/>
      <c r="B28" s="795"/>
      <c r="C28" s="795"/>
      <c r="D28" s="795"/>
      <c r="E28" s="795"/>
      <c r="F28" s="795"/>
      <c r="G28" s="795"/>
      <c r="H28" s="795"/>
      <c r="I28" s="795"/>
      <c r="J28" s="369" t="s">
        <v>1269</v>
      </c>
      <c r="K28" s="795"/>
      <c r="L28" s="795"/>
      <c r="M28" s="795"/>
      <c r="N28" s="1044"/>
      <c r="O28" s="369" t="s">
        <v>735</v>
      </c>
      <c r="P28" s="369" t="s">
        <v>1270</v>
      </c>
      <c r="Q28" s="381" t="s">
        <v>506</v>
      </c>
      <c r="R28" s="382">
        <f t="shared" si="0"/>
        <v>15</v>
      </c>
      <c r="S28" s="381" t="s">
        <v>286</v>
      </c>
      <c r="T28" s="382">
        <f t="shared" si="1"/>
        <v>15</v>
      </c>
      <c r="U28" s="381" t="s">
        <v>289</v>
      </c>
      <c r="V28" s="382">
        <f t="shared" si="2"/>
        <v>0</v>
      </c>
      <c r="W28" s="381" t="s">
        <v>300</v>
      </c>
      <c r="X28" s="382">
        <f t="shared" si="3"/>
        <v>15</v>
      </c>
      <c r="Y28" s="381" t="s">
        <v>512</v>
      </c>
      <c r="Z28" s="382">
        <f t="shared" si="4"/>
        <v>0</v>
      </c>
      <c r="AA28" s="381" t="s">
        <v>294</v>
      </c>
      <c r="AB28" s="382">
        <f t="shared" si="5"/>
        <v>15</v>
      </c>
      <c r="AC28" s="381" t="s">
        <v>296</v>
      </c>
      <c r="AD28" s="382">
        <f t="shared" si="6"/>
        <v>10</v>
      </c>
      <c r="AE28" s="383">
        <f t="shared" si="15"/>
        <v>70</v>
      </c>
      <c r="AF28" s="394" t="str">
        <f t="shared" si="8"/>
        <v>Débil</v>
      </c>
      <c r="AG28" s="393" t="s">
        <v>1229</v>
      </c>
      <c r="AH28" s="394" t="str">
        <f t="shared" si="16"/>
        <v>Moderado</v>
      </c>
      <c r="AI28" s="394" t="str">
        <f t="shared" ref="AI28:AI29" si="21">AF28&amp;AH28</f>
        <v>DébilModerado</v>
      </c>
      <c r="AJ28" s="394" t="s">
        <v>150</v>
      </c>
      <c r="AK28" s="394">
        <f t="shared" ref="AK28:AK29" si="22">IF(AJ28="Fuerte",100,IF(AJ28="Moderado",50,IF(AJ28="Débil",0,"")))</f>
        <v>0</v>
      </c>
      <c r="AL28" s="394" t="s">
        <v>801</v>
      </c>
      <c r="AM28" s="1070"/>
      <c r="AN28" s="1024"/>
      <c r="AO28" s="692"/>
      <c r="AP28" s="692"/>
      <c r="AQ28" s="1024"/>
      <c r="AR28" s="1041"/>
      <c r="AS28" s="1041"/>
      <c r="AT28" s="1041"/>
      <c r="AU28" s="1041"/>
      <c r="AV28" s="1044"/>
      <c r="AW28" s="1047"/>
      <c r="AX28" s="369" t="s">
        <v>762</v>
      </c>
      <c r="AY28" s="369" t="s">
        <v>1271</v>
      </c>
      <c r="AZ28" s="795"/>
      <c r="BA28" s="795"/>
      <c r="BB28" s="795"/>
      <c r="BC28" s="1036"/>
      <c r="BD28" s="1036"/>
      <c r="BE28" s="1100"/>
      <c r="BF28" s="561"/>
      <c r="BG28" s="1103"/>
      <c r="BH28" s="1095"/>
      <c r="BI28" s="1097"/>
    </row>
    <row r="29" spans="1:61" s="123" customFormat="1" ht="139.5" customHeight="1" thickBot="1">
      <c r="A29" s="569"/>
      <c r="B29" s="714"/>
      <c r="C29" s="714"/>
      <c r="D29" s="714"/>
      <c r="E29" s="714"/>
      <c r="F29" s="714"/>
      <c r="G29" s="714"/>
      <c r="H29" s="714"/>
      <c r="I29" s="714"/>
      <c r="J29" s="370" t="s">
        <v>1272</v>
      </c>
      <c r="K29" s="714"/>
      <c r="L29" s="714"/>
      <c r="M29" s="714"/>
      <c r="N29" s="1045"/>
      <c r="O29" s="370" t="s">
        <v>762</v>
      </c>
      <c r="P29" s="370" t="s">
        <v>1273</v>
      </c>
      <c r="Q29" s="375" t="s">
        <v>506</v>
      </c>
      <c r="R29" s="376">
        <f t="shared" si="0"/>
        <v>15</v>
      </c>
      <c r="S29" s="375" t="s">
        <v>286</v>
      </c>
      <c r="T29" s="376">
        <f t="shared" si="1"/>
        <v>15</v>
      </c>
      <c r="U29" s="375" t="s">
        <v>288</v>
      </c>
      <c r="V29" s="376">
        <f t="shared" si="2"/>
        <v>15</v>
      </c>
      <c r="W29" s="375" t="s">
        <v>300</v>
      </c>
      <c r="X29" s="376">
        <f t="shared" si="3"/>
        <v>15</v>
      </c>
      <c r="Y29" s="375" t="s">
        <v>292</v>
      </c>
      <c r="Z29" s="376">
        <f t="shared" si="4"/>
        <v>15</v>
      </c>
      <c r="AA29" s="375" t="s">
        <v>294</v>
      </c>
      <c r="AB29" s="376">
        <f t="shared" si="5"/>
        <v>15</v>
      </c>
      <c r="AC29" s="375" t="s">
        <v>296</v>
      </c>
      <c r="AD29" s="376">
        <f t="shared" si="6"/>
        <v>10</v>
      </c>
      <c r="AE29" s="377">
        <f t="shared" si="15"/>
        <v>100</v>
      </c>
      <c r="AF29" s="390" t="str">
        <f t="shared" si="8"/>
        <v>Fuerte</v>
      </c>
      <c r="AG29" s="392" t="s">
        <v>1199</v>
      </c>
      <c r="AH29" s="390" t="str">
        <f>IF(AG29="Siempre se ejecuta","Fuerte",IF(AG29="Algunas veces","Moderado",IF(AG29="No se ejecuta","Débil","")))</f>
        <v>Fuerte</v>
      </c>
      <c r="AI29" s="390" t="str">
        <f t="shared" si="21"/>
        <v>FuerteFuerte</v>
      </c>
      <c r="AJ29" s="390" t="s">
        <v>149</v>
      </c>
      <c r="AK29" s="390">
        <f t="shared" si="22"/>
        <v>100</v>
      </c>
      <c r="AL29" s="390" t="s">
        <v>198</v>
      </c>
      <c r="AM29" s="1071"/>
      <c r="AN29" s="1025"/>
      <c r="AO29" s="694"/>
      <c r="AP29" s="694"/>
      <c r="AQ29" s="1025"/>
      <c r="AR29" s="1042"/>
      <c r="AS29" s="1042"/>
      <c r="AT29" s="1042"/>
      <c r="AU29" s="1042"/>
      <c r="AV29" s="1045"/>
      <c r="AW29" s="1048"/>
      <c r="AX29" s="370" t="s">
        <v>762</v>
      </c>
      <c r="AY29" s="370" t="s">
        <v>1274</v>
      </c>
      <c r="AZ29" s="714"/>
      <c r="BA29" s="714"/>
      <c r="BB29" s="714"/>
      <c r="BC29" s="1037"/>
      <c r="BD29" s="1037"/>
      <c r="BE29" s="1101"/>
      <c r="BF29" s="562"/>
      <c r="BG29" s="1104"/>
      <c r="BH29" s="1096"/>
      <c r="BI29" s="1098"/>
    </row>
    <row r="30" spans="1:61" s="123" customFormat="1" ht="165" customHeight="1">
      <c r="A30" s="601"/>
      <c r="B30" s="565" t="s">
        <v>850</v>
      </c>
      <c r="C30" s="565" t="s">
        <v>194</v>
      </c>
      <c r="D30" s="565" t="s">
        <v>722</v>
      </c>
      <c r="E30" s="565" t="s">
        <v>1275</v>
      </c>
      <c r="F30" s="565" t="s">
        <v>1276</v>
      </c>
      <c r="G30" s="565" t="s">
        <v>951</v>
      </c>
      <c r="H30" s="565" t="s">
        <v>708</v>
      </c>
      <c r="I30" s="565" t="s">
        <v>1277</v>
      </c>
      <c r="J30" s="603" t="s">
        <v>1278</v>
      </c>
      <c r="K30" s="565" t="s">
        <v>1279</v>
      </c>
      <c r="L30" s="565">
        <v>4</v>
      </c>
      <c r="M30" s="565">
        <v>4</v>
      </c>
      <c r="N30" s="921" t="str">
        <f>IF(L30+M30=0,"",IF(OR(AND(L30=3,M30=4),(AND(L30=2,M30=5)),(AND(L30=1,M30=5))),"Extrema",IF(OR(AND(L30=3,M30=1),(AND(L30=2,M30=2))),"Baja",IF(OR(AND(L30=4,M30=1),AND(L30=3,M30=2),AND(L30=2,M30=3),AND(L30=1,M30=3)),"Moderada",IF(L30+M30&gt;=8,"Extrema",IF(L30+M30&lt;4,"Baja",IF(L30+M30&gt;=6,"Alta","Alta")))))))</f>
        <v>Extrema</v>
      </c>
      <c r="O30" s="603" t="s">
        <v>735</v>
      </c>
      <c r="P30" s="603" t="s">
        <v>1280</v>
      </c>
      <c r="Q30" s="927" t="s">
        <v>506</v>
      </c>
      <c r="R30" s="928">
        <f>IF(Q30="Asignado",15,0)</f>
        <v>15</v>
      </c>
      <c r="S30" s="927" t="s">
        <v>286</v>
      </c>
      <c r="T30" s="928">
        <f>IF(S30="Adecuado",15,0)</f>
        <v>15</v>
      </c>
      <c r="U30" s="927" t="s">
        <v>288</v>
      </c>
      <c r="V30" s="928">
        <f>IF(U30="Oportuna",15,0)</f>
        <v>15</v>
      </c>
      <c r="W30" s="927" t="s">
        <v>300</v>
      </c>
      <c r="X30" s="928">
        <f>IF(W30="Prevenir",15,IF(W30="Detectar",10,0))</f>
        <v>15</v>
      </c>
      <c r="Y30" s="927" t="s">
        <v>292</v>
      </c>
      <c r="Z30" s="928">
        <f>IF(Y30="Confiable",15,0)</f>
        <v>15</v>
      </c>
      <c r="AA30" s="927" t="s">
        <v>294</v>
      </c>
      <c r="AB30" s="928">
        <f>IF(AA30="Se investigan y resuelven oportunamente",15,0)</f>
        <v>15</v>
      </c>
      <c r="AC30" s="927" t="s">
        <v>296</v>
      </c>
      <c r="AD30" s="928">
        <f>IF(AC30="Completa",10,IF(AC30="incompleta",5,0))</f>
        <v>10</v>
      </c>
      <c r="AE30" s="929">
        <f>R30+T30+V30+X30+Z30+AB30+AD30</f>
        <v>100</v>
      </c>
      <c r="AF30" s="925" t="str">
        <f>IF(AE30&gt;=96,"Fuerte",IF(AE30&gt;=86,"Moderado",IF(AE30&gt;=0,"Débil","")))</f>
        <v>Fuerte</v>
      </c>
      <c r="AG30" s="553" t="s">
        <v>1199</v>
      </c>
      <c r="AH30" s="925" t="str">
        <f>IF(AG30="Siempre se ejecuta","Fuerte",IF(AG30="Algunas veces","Moderado",IF(AG30="no se ejecuta","Débil","")))</f>
        <v>Fuerte</v>
      </c>
      <c r="AI30" s="925" t="str">
        <f>AF30&amp;AH30</f>
        <v>FuerteFuerte</v>
      </c>
      <c r="AJ30" s="925" t="s">
        <v>149</v>
      </c>
      <c r="AK30" s="925">
        <f>IF(AJ30="Fuerte",100,IF(AJ30="Moderado",50,IF(AJ30="Débil",0,"")))</f>
        <v>100</v>
      </c>
      <c r="AL30" s="374"/>
      <c r="AM30" s="924">
        <f>IFERROR(AVERAGE(AK30:AK45),0)</f>
        <v>100</v>
      </c>
      <c r="AN30" s="925" t="str">
        <f>IF(AM30&gt;=100,"Fuerte",IF(AM30&gt;=50,"Moderado",IF(AM30&gt;=0,"Débil","")))</f>
        <v>Fuerte</v>
      </c>
      <c r="AO30" s="553" t="s">
        <v>1200</v>
      </c>
      <c r="AP30" s="553" t="s">
        <v>556</v>
      </c>
      <c r="AQ30" s="925" t="str">
        <f>+AN30&amp;AO30&amp;AP30</f>
        <v>FuerteDirectamenteIndirectamente</v>
      </c>
      <c r="AR30" s="926">
        <v>2</v>
      </c>
      <c r="AS30" s="926">
        <v>1</v>
      </c>
      <c r="AT30" s="926">
        <f>IF(L30 ="",0,IF(L30-AR30&lt;=0,1,L30-AR30))</f>
        <v>2</v>
      </c>
      <c r="AU30" s="926">
        <f>IF(M30 ="",0,IF(M30-AS30=0,1,M30-AS30))</f>
        <v>3</v>
      </c>
      <c r="AV30" s="921" t="str">
        <f>IF(AT30+AU30=0,"",IF(OR(AND(AT30=3,AU30=4),(AND(AT30=2,AU30=5)),(AND(AT30=1,AU30=5))),"Extrema",IF(OR(AND(AT30=3,AU30=1),(AND(AT30=2,AU30=2))),"Baja",IF(OR(AND(AT30=4,AU30=1),AND(AT30=3,AU30=2),AND(AT30=2,AU30=3),AND(AT30=1,AU30=3)),"Moderada",IF(AT30+AU30&gt;=8,"Extrema",IF(AT30+AU30&lt;4,"Baja",IF(AT30+AU30&gt;=6,"Alta","Alta")))))))</f>
        <v>Moderada</v>
      </c>
      <c r="AW30" s="922" t="s">
        <v>203</v>
      </c>
      <c r="AX30" s="603" t="s">
        <v>735</v>
      </c>
      <c r="AY30" s="603" t="s">
        <v>1281</v>
      </c>
      <c r="AZ30" s="565" t="s">
        <v>1282</v>
      </c>
      <c r="BA30" s="565" t="s">
        <v>1283</v>
      </c>
      <c r="BB30" s="565" t="s">
        <v>1284</v>
      </c>
      <c r="BC30" s="620">
        <v>43584</v>
      </c>
      <c r="BD30" s="620" t="s">
        <v>1285</v>
      </c>
      <c r="BE30" s="490" t="s">
        <v>1384</v>
      </c>
      <c r="BF30" s="366">
        <v>1</v>
      </c>
      <c r="BG30" s="504" t="s">
        <v>1503</v>
      </c>
      <c r="BH30" s="489" t="s">
        <v>125</v>
      </c>
      <c r="BI30" s="419"/>
    </row>
    <row r="31" spans="1:61" s="123" customFormat="1" ht="236.25" customHeight="1">
      <c r="A31" s="587"/>
      <c r="B31" s="548"/>
      <c r="C31" s="548"/>
      <c r="D31" s="548"/>
      <c r="E31" s="548"/>
      <c r="F31" s="548"/>
      <c r="G31" s="548"/>
      <c r="H31" s="548"/>
      <c r="I31" s="604"/>
      <c r="J31" s="604"/>
      <c r="K31" s="604"/>
      <c r="L31" s="548"/>
      <c r="M31" s="548"/>
      <c r="N31" s="548"/>
      <c r="O31" s="604"/>
      <c r="P31" s="604"/>
      <c r="Q31" s="548"/>
      <c r="R31" s="548"/>
      <c r="S31" s="548"/>
      <c r="T31" s="548"/>
      <c r="U31" s="548"/>
      <c r="V31" s="548"/>
      <c r="W31" s="548"/>
      <c r="X31" s="548"/>
      <c r="Y31" s="548"/>
      <c r="Z31" s="548"/>
      <c r="AA31" s="548"/>
      <c r="AB31" s="548"/>
      <c r="AC31" s="548"/>
      <c r="AD31" s="548"/>
      <c r="AE31" s="548"/>
      <c r="AF31" s="548"/>
      <c r="AG31" s="548"/>
      <c r="AH31" s="548"/>
      <c r="AI31" s="548"/>
      <c r="AJ31" s="548"/>
      <c r="AK31" s="548"/>
      <c r="AL31" s="374"/>
      <c r="AM31" s="548"/>
      <c r="AN31" s="548"/>
      <c r="AO31" s="548"/>
      <c r="AP31" s="548"/>
      <c r="AQ31" s="548"/>
      <c r="AR31" s="548"/>
      <c r="AS31" s="548"/>
      <c r="AT31" s="548"/>
      <c r="AU31" s="548"/>
      <c r="AV31" s="548"/>
      <c r="AW31" s="548"/>
      <c r="AX31" s="604"/>
      <c r="AY31" s="604"/>
      <c r="AZ31" s="604"/>
      <c r="BA31" s="604"/>
      <c r="BB31" s="604"/>
      <c r="BC31" s="548"/>
      <c r="BD31" s="604"/>
      <c r="BE31" s="490" t="s">
        <v>1504</v>
      </c>
      <c r="BF31" s="366">
        <v>1</v>
      </c>
      <c r="BG31" s="504" t="s">
        <v>1479</v>
      </c>
      <c r="BH31" s="489" t="s">
        <v>125</v>
      </c>
      <c r="BI31" s="505"/>
    </row>
    <row r="32" spans="1:61" s="123" customFormat="1" ht="195.75" customHeight="1">
      <c r="A32" s="587"/>
      <c r="B32" s="548"/>
      <c r="C32" s="548"/>
      <c r="D32" s="548"/>
      <c r="E32" s="548"/>
      <c r="F32" s="548"/>
      <c r="G32" s="548"/>
      <c r="H32" s="548"/>
      <c r="I32" s="604"/>
      <c r="J32" s="604"/>
      <c r="K32" s="604"/>
      <c r="L32" s="548"/>
      <c r="M32" s="548"/>
      <c r="N32" s="548"/>
      <c r="O32" s="604"/>
      <c r="P32" s="604"/>
      <c r="Q32" s="548"/>
      <c r="R32" s="548"/>
      <c r="S32" s="548"/>
      <c r="T32" s="548"/>
      <c r="U32" s="548"/>
      <c r="V32" s="548"/>
      <c r="W32" s="548"/>
      <c r="X32" s="548"/>
      <c r="Y32" s="548"/>
      <c r="Z32" s="548"/>
      <c r="AA32" s="548"/>
      <c r="AB32" s="548"/>
      <c r="AC32" s="548"/>
      <c r="AD32" s="548"/>
      <c r="AE32" s="548"/>
      <c r="AF32" s="548"/>
      <c r="AG32" s="548"/>
      <c r="AH32" s="548"/>
      <c r="AI32" s="548"/>
      <c r="AJ32" s="548"/>
      <c r="AK32" s="548"/>
      <c r="AL32" s="374"/>
      <c r="AM32" s="548"/>
      <c r="AN32" s="548"/>
      <c r="AO32" s="548"/>
      <c r="AP32" s="548"/>
      <c r="AQ32" s="548"/>
      <c r="AR32" s="548"/>
      <c r="AS32" s="548"/>
      <c r="AT32" s="548"/>
      <c r="AU32" s="548"/>
      <c r="AV32" s="548"/>
      <c r="AW32" s="548"/>
      <c r="AX32" s="604"/>
      <c r="AY32" s="604"/>
      <c r="AZ32" s="604"/>
      <c r="BA32" s="604"/>
      <c r="BB32" s="604"/>
      <c r="BC32" s="548"/>
      <c r="BD32" s="604"/>
      <c r="BE32" s="490" t="s">
        <v>1505</v>
      </c>
      <c r="BF32" s="532" t="s">
        <v>1379</v>
      </c>
      <c r="BG32" s="497" t="s">
        <v>1385</v>
      </c>
      <c r="BH32" s="496" t="s">
        <v>126</v>
      </c>
      <c r="BI32" s="505"/>
    </row>
    <row r="33" spans="1:61" s="123" customFormat="1" ht="181.5" customHeight="1">
      <c r="A33" s="587"/>
      <c r="B33" s="548"/>
      <c r="C33" s="548"/>
      <c r="D33" s="548"/>
      <c r="E33" s="548"/>
      <c r="F33" s="548"/>
      <c r="G33" s="548"/>
      <c r="H33" s="548"/>
      <c r="I33" s="604"/>
      <c r="J33" s="604"/>
      <c r="K33" s="604"/>
      <c r="L33" s="548"/>
      <c r="M33" s="548"/>
      <c r="N33" s="548"/>
      <c r="O33" s="604"/>
      <c r="P33" s="604"/>
      <c r="Q33" s="548"/>
      <c r="R33" s="548"/>
      <c r="S33" s="548"/>
      <c r="T33" s="548"/>
      <c r="U33" s="548"/>
      <c r="V33" s="548"/>
      <c r="W33" s="548"/>
      <c r="X33" s="548"/>
      <c r="Y33" s="548"/>
      <c r="Z33" s="548"/>
      <c r="AA33" s="548"/>
      <c r="AB33" s="548"/>
      <c r="AC33" s="548"/>
      <c r="AD33" s="548"/>
      <c r="AE33" s="548"/>
      <c r="AF33" s="548"/>
      <c r="AG33" s="548"/>
      <c r="AH33" s="548"/>
      <c r="AI33" s="548"/>
      <c r="AJ33" s="548"/>
      <c r="AK33" s="548"/>
      <c r="AL33" s="374"/>
      <c r="AM33" s="548"/>
      <c r="AN33" s="548"/>
      <c r="AO33" s="548"/>
      <c r="AP33" s="548"/>
      <c r="AQ33" s="548"/>
      <c r="AR33" s="548"/>
      <c r="AS33" s="548"/>
      <c r="AT33" s="548"/>
      <c r="AU33" s="548"/>
      <c r="AV33" s="548"/>
      <c r="AW33" s="548"/>
      <c r="AX33" s="604"/>
      <c r="AY33" s="604"/>
      <c r="AZ33" s="604"/>
      <c r="BA33" s="604"/>
      <c r="BB33" s="604"/>
      <c r="BC33" s="548"/>
      <c r="BD33" s="604"/>
      <c r="BE33" s="420" t="s">
        <v>1480</v>
      </c>
      <c r="BF33" s="528">
        <v>1</v>
      </c>
      <c r="BG33" s="497" t="s">
        <v>1481</v>
      </c>
      <c r="BH33" s="496" t="s">
        <v>125</v>
      </c>
      <c r="BI33" s="505"/>
    </row>
    <row r="34" spans="1:61" s="123" customFormat="1" ht="217.5" customHeight="1">
      <c r="A34" s="587"/>
      <c r="B34" s="548"/>
      <c r="C34" s="548"/>
      <c r="D34" s="548"/>
      <c r="E34" s="548"/>
      <c r="F34" s="548"/>
      <c r="G34" s="548"/>
      <c r="H34" s="548"/>
      <c r="I34" s="604"/>
      <c r="J34" s="604"/>
      <c r="K34" s="604"/>
      <c r="L34" s="548"/>
      <c r="M34" s="548"/>
      <c r="N34" s="548"/>
      <c r="O34" s="604"/>
      <c r="P34" s="604"/>
      <c r="Q34" s="548"/>
      <c r="R34" s="548"/>
      <c r="S34" s="548"/>
      <c r="T34" s="548"/>
      <c r="U34" s="548"/>
      <c r="V34" s="548"/>
      <c r="W34" s="548"/>
      <c r="X34" s="548"/>
      <c r="Y34" s="548"/>
      <c r="Z34" s="548"/>
      <c r="AA34" s="548"/>
      <c r="AB34" s="548"/>
      <c r="AC34" s="548"/>
      <c r="AD34" s="548"/>
      <c r="AE34" s="548"/>
      <c r="AF34" s="548"/>
      <c r="AG34" s="548"/>
      <c r="AH34" s="548"/>
      <c r="AI34" s="548"/>
      <c r="AJ34" s="548"/>
      <c r="AK34" s="548"/>
      <c r="AL34" s="374"/>
      <c r="AM34" s="548"/>
      <c r="AN34" s="548"/>
      <c r="AO34" s="548"/>
      <c r="AP34" s="548"/>
      <c r="AQ34" s="548"/>
      <c r="AR34" s="548"/>
      <c r="AS34" s="548"/>
      <c r="AT34" s="548"/>
      <c r="AU34" s="548"/>
      <c r="AV34" s="548"/>
      <c r="AW34" s="548"/>
      <c r="AX34" s="604"/>
      <c r="AY34" s="604"/>
      <c r="AZ34" s="604"/>
      <c r="BA34" s="604"/>
      <c r="BB34" s="604"/>
      <c r="BC34" s="548"/>
      <c r="BD34" s="604"/>
      <c r="BE34" s="497" t="s">
        <v>1506</v>
      </c>
      <c r="BF34" s="528">
        <v>1</v>
      </c>
      <c r="BG34" s="497" t="s">
        <v>1482</v>
      </c>
      <c r="BH34" s="496" t="s">
        <v>125</v>
      </c>
      <c r="BI34" s="505"/>
    </row>
    <row r="35" spans="1:61" s="123" customFormat="1" ht="219" customHeight="1">
      <c r="A35" s="587"/>
      <c r="B35" s="548"/>
      <c r="C35" s="548"/>
      <c r="D35" s="548"/>
      <c r="E35" s="548"/>
      <c r="F35" s="548"/>
      <c r="G35" s="548"/>
      <c r="H35" s="548"/>
      <c r="I35" s="604"/>
      <c r="J35" s="604"/>
      <c r="K35" s="604"/>
      <c r="L35" s="548"/>
      <c r="M35" s="548"/>
      <c r="N35" s="548"/>
      <c r="O35" s="604"/>
      <c r="P35" s="604"/>
      <c r="Q35" s="548"/>
      <c r="R35" s="548"/>
      <c r="S35" s="548"/>
      <c r="T35" s="548"/>
      <c r="U35" s="548"/>
      <c r="V35" s="548"/>
      <c r="W35" s="548"/>
      <c r="X35" s="548"/>
      <c r="Y35" s="548"/>
      <c r="Z35" s="548"/>
      <c r="AA35" s="548"/>
      <c r="AB35" s="548"/>
      <c r="AC35" s="548"/>
      <c r="AD35" s="548"/>
      <c r="AE35" s="548"/>
      <c r="AF35" s="548"/>
      <c r="AG35" s="548"/>
      <c r="AH35" s="548"/>
      <c r="AI35" s="548"/>
      <c r="AJ35" s="548"/>
      <c r="AK35" s="548"/>
      <c r="AL35" s="374"/>
      <c r="AM35" s="548"/>
      <c r="AN35" s="548"/>
      <c r="AO35" s="548"/>
      <c r="AP35" s="548"/>
      <c r="AQ35" s="548"/>
      <c r="AR35" s="548"/>
      <c r="AS35" s="548"/>
      <c r="AT35" s="548"/>
      <c r="AU35" s="548"/>
      <c r="AV35" s="548"/>
      <c r="AW35" s="548"/>
      <c r="AX35" s="604"/>
      <c r="AY35" s="604"/>
      <c r="AZ35" s="604"/>
      <c r="BA35" s="604"/>
      <c r="BB35" s="604"/>
      <c r="BC35" s="548"/>
      <c r="BD35" s="604"/>
      <c r="BE35" s="420" t="s">
        <v>1507</v>
      </c>
      <c r="BF35" s="531">
        <v>1</v>
      </c>
      <c r="BG35" s="497" t="s">
        <v>1483</v>
      </c>
      <c r="BH35" s="496" t="s">
        <v>125</v>
      </c>
      <c r="BI35" s="505"/>
    </row>
    <row r="36" spans="1:61" s="123" customFormat="1" ht="154.5" customHeight="1">
      <c r="A36" s="587"/>
      <c r="B36" s="548"/>
      <c r="C36" s="548"/>
      <c r="D36" s="548"/>
      <c r="E36" s="548"/>
      <c r="F36" s="548"/>
      <c r="G36" s="548"/>
      <c r="H36" s="548"/>
      <c r="I36" s="604"/>
      <c r="J36" s="604"/>
      <c r="K36" s="604"/>
      <c r="L36" s="548"/>
      <c r="M36" s="548"/>
      <c r="N36" s="548"/>
      <c r="O36" s="604"/>
      <c r="P36" s="604"/>
      <c r="Q36" s="548"/>
      <c r="R36" s="548"/>
      <c r="S36" s="548"/>
      <c r="T36" s="548"/>
      <c r="U36" s="548"/>
      <c r="V36" s="548"/>
      <c r="W36" s="548"/>
      <c r="X36" s="548"/>
      <c r="Y36" s="548"/>
      <c r="Z36" s="548"/>
      <c r="AA36" s="548"/>
      <c r="AB36" s="548"/>
      <c r="AC36" s="548"/>
      <c r="AD36" s="548"/>
      <c r="AE36" s="548"/>
      <c r="AF36" s="548"/>
      <c r="AG36" s="548"/>
      <c r="AH36" s="548"/>
      <c r="AI36" s="548"/>
      <c r="AJ36" s="548"/>
      <c r="AK36" s="548"/>
      <c r="AL36" s="374"/>
      <c r="AM36" s="548"/>
      <c r="AN36" s="548"/>
      <c r="AO36" s="548"/>
      <c r="AP36" s="548"/>
      <c r="AQ36" s="548"/>
      <c r="AR36" s="548"/>
      <c r="AS36" s="548"/>
      <c r="AT36" s="548"/>
      <c r="AU36" s="548"/>
      <c r="AV36" s="548"/>
      <c r="AW36" s="548"/>
      <c r="AX36" s="604"/>
      <c r="AY36" s="604"/>
      <c r="AZ36" s="604"/>
      <c r="BA36" s="604"/>
      <c r="BB36" s="604"/>
      <c r="BC36" s="548"/>
      <c r="BD36" s="604"/>
      <c r="BE36" s="420" t="s">
        <v>1508</v>
      </c>
      <c r="BF36" s="528">
        <v>1</v>
      </c>
      <c r="BG36" s="497" t="s">
        <v>1484</v>
      </c>
      <c r="BH36" s="496" t="s">
        <v>125</v>
      </c>
      <c r="BI36" s="505"/>
    </row>
    <row r="37" spans="1:61" s="123" customFormat="1" ht="222" customHeight="1">
      <c r="A37" s="587"/>
      <c r="B37" s="548"/>
      <c r="C37" s="548"/>
      <c r="D37" s="548"/>
      <c r="E37" s="548"/>
      <c r="F37" s="548"/>
      <c r="G37" s="548"/>
      <c r="H37" s="548"/>
      <c r="I37" s="604"/>
      <c r="J37" s="604"/>
      <c r="K37" s="604"/>
      <c r="L37" s="548"/>
      <c r="M37" s="548"/>
      <c r="N37" s="548"/>
      <c r="O37" s="604"/>
      <c r="P37" s="604"/>
      <c r="Q37" s="548"/>
      <c r="R37" s="548"/>
      <c r="S37" s="548"/>
      <c r="T37" s="548"/>
      <c r="U37" s="548"/>
      <c r="V37" s="548"/>
      <c r="W37" s="548"/>
      <c r="X37" s="548"/>
      <c r="Y37" s="548"/>
      <c r="Z37" s="548"/>
      <c r="AA37" s="548"/>
      <c r="AB37" s="548"/>
      <c r="AC37" s="548"/>
      <c r="AD37" s="548"/>
      <c r="AE37" s="548"/>
      <c r="AF37" s="548"/>
      <c r="AG37" s="548"/>
      <c r="AH37" s="548"/>
      <c r="AI37" s="548"/>
      <c r="AJ37" s="548"/>
      <c r="AK37" s="548"/>
      <c r="AL37" s="374"/>
      <c r="AM37" s="548"/>
      <c r="AN37" s="548"/>
      <c r="AO37" s="548"/>
      <c r="AP37" s="548"/>
      <c r="AQ37" s="548"/>
      <c r="AR37" s="548"/>
      <c r="AS37" s="548"/>
      <c r="AT37" s="548"/>
      <c r="AU37" s="548"/>
      <c r="AV37" s="548"/>
      <c r="AW37" s="548"/>
      <c r="AX37" s="604"/>
      <c r="AY37" s="604"/>
      <c r="AZ37" s="604"/>
      <c r="BA37" s="604"/>
      <c r="BB37" s="604"/>
      <c r="BC37" s="548"/>
      <c r="BD37" s="604"/>
      <c r="BE37" s="497" t="s">
        <v>1509</v>
      </c>
      <c r="BF37" s="528">
        <v>1</v>
      </c>
      <c r="BG37" s="497" t="s">
        <v>1485</v>
      </c>
      <c r="BH37" s="496" t="s">
        <v>125</v>
      </c>
      <c r="BI37" s="505"/>
    </row>
    <row r="38" spans="1:61" s="123" customFormat="1" ht="165" customHeight="1">
      <c r="A38" s="587"/>
      <c r="B38" s="548"/>
      <c r="C38" s="548"/>
      <c r="D38" s="548"/>
      <c r="E38" s="548"/>
      <c r="F38" s="548"/>
      <c r="G38" s="548"/>
      <c r="H38" s="548"/>
      <c r="I38" s="604"/>
      <c r="J38" s="604"/>
      <c r="K38" s="604"/>
      <c r="L38" s="548"/>
      <c r="M38" s="548"/>
      <c r="N38" s="548"/>
      <c r="O38" s="604"/>
      <c r="P38" s="604"/>
      <c r="Q38" s="548"/>
      <c r="R38" s="548"/>
      <c r="S38" s="548"/>
      <c r="T38" s="548"/>
      <c r="U38" s="548"/>
      <c r="V38" s="548"/>
      <c r="W38" s="548"/>
      <c r="X38" s="548"/>
      <c r="Y38" s="548"/>
      <c r="Z38" s="548"/>
      <c r="AA38" s="548"/>
      <c r="AB38" s="548"/>
      <c r="AC38" s="548"/>
      <c r="AD38" s="548"/>
      <c r="AE38" s="548"/>
      <c r="AF38" s="548"/>
      <c r="AG38" s="548"/>
      <c r="AH38" s="548"/>
      <c r="AI38" s="548"/>
      <c r="AJ38" s="548"/>
      <c r="AK38" s="548"/>
      <c r="AL38" s="374"/>
      <c r="AM38" s="548"/>
      <c r="AN38" s="548"/>
      <c r="AO38" s="548"/>
      <c r="AP38" s="548"/>
      <c r="AQ38" s="548"/>
      <c r="AR38" s="548"/>
      <c r="AS38" s="548"/>
      <c r="AT38" s="548"/>
      <c r="AU38" s="548"/>
      <c r="AV38" s="548"/>
      <c r="AW38" s="548"/>
      <c r="AX38" s="604"/>
      <c r="AY38" s="604"/>
      <c r="AZ38" s="604"/>
      <c r="BA38" s="604"/>
      <c r="BB38" s="604"/>
      <c r="BC38" s="548"/>
      <c r="BD38" s="604"/>
      <c r="BE38" s="420" t="s">
        <v>1510</v>
      </c>
      <c r="BF38" s="528">
        <v>1</v>
      </c>
      <c r="BG38" s="497" t="s">
        <v>1486</v>
      </c>
      <c r="BH38" s="496" t="s">
        <v>125</v>
      </c>
      <c r="BI38" s="505"/>
    </row>
    <row r="39" spans="1:61" s="123" customFormat="1" ht="109.5" customHeight="1">
      <c r="A39" s="587"/>
      <c r="B39" s="548"/>
      <c r="C39" s="548"/>
      <c r="D39" s="548"/>
      <c r="E39" s="548"/>
      <c r="F39" s="548"/>
      <c r="G39" s="548"/>
      <c r="H39" s="548"/>
      <c r="I39" s="604"/>
      <c r="J39" s="604"/>
      <c r="K39" s="604"/>
      <c r="L39" s="548"/>
      <c r="M39" s="548"/>
      <c r="N39" s="548"/>
      <c r="O39" s="604"/>
      <c r="P39" s="604"/>
      <c r="Q39" s="548"/>
      <c r="R39" s="548"/>
      <c r="S39" s="548"/>
      <c r="T39" s="548"/>
      <c r="U39" s="548"/>
      <c r="V39" s="548"/>
      <c r="W39" s="548"/>
      <c r="X39" s="548"/>
      <c r="Y39" s="548"/>
      <c r="Z39" s="548"/>
      <c r="AA39" s="548"/>
      <c r="AB39" s="548"/>
      <c r="AC39" s="548"/>
      <c r="AD39" s="548"/>
      <c r="AE39" s="548"/>
      <c r="AF39" s="548"/>
      <c r="AG39" s="548"/>
      <c r="AH39" s="548"/>
      <c r="AI39" s="548"/>
      <c r="AJ39" s="548"/>
      <c r="AK39" s="548"/>
      <c r="AL39" s="374"/>
      <c r="AM39" s="548"/>
      <c r="AN39" s="548"/>
      <c r="AO39" s="548"/>
      <c r="AP39" s="548"/>
      <c r="AQ39" s="548"/>
      <c r="AR39" s="548"/>
      <c r="AS39" s="548"/>
      <c r="AT39" s="548"/>
      <c r="AU39" s="548"/>
      <c r="AV39" s="548"/>
      <c r="AW39" s="548"/>
      <c r="AX39" s="604"/>
      <c r="AY39" s="604"/>
      <c r="AZ39" s="604"/>
      <c r="BA39" s="604"/>
      <c r="BB39" s="604"/>
      <c r="BC39" s="548"/>
      <c r="BD39" s="604"/>
      <c r="BE39" s="420" t="s">
        <v>1511</v>
      </c>
      <c r="BF39" s="528">
        <v>1</v>
      </c>
      <c r="BG39" s="497" t="s">
        <v>1487</v>
      </c>
      <c r="BH39" s="496" t="s">
        <v>125</v>
      </c>
      <c r="BI39" s="505"/>
    </row>
    <row r="40" spans="1:61" s="123" customFormat="1" ht="223.5" customHeight="1">
      <c r="A40" s="587"/>
      <c r="B40" s="548"/>
      <c r="C40" s="548"/>
      <c r="D40" s="548"/>
      <c r="E40" s="548"/>
      <c r="F40" s="548"/>
      <c r="G40" s="548"/>
      <c r="H40" s="548"/>
      <c r="I40" s="604"/>
      <c r="J40" s="604"/>
      <c r="K40" s="604"/>
      <c r="L40" s="548"/>
      <c r="M40" s="548"/>
      <c r="N40" s="548"/>
      <c r="O40" s="604"/>
      <c r="P40" s="604"/>
      <c r="Q40" s="548"/>
      <c r="R40" s="548"/>
      <c r="S40" s="548"/>
      <c r="T40" s="548"/>
      <c r="U40" s="548"/>
      <c r="V40" s="548"/>
      <c r="W40" s="548"/>
      <c r="X40" s="548"/>
      <c r="Y40" s="548"/>
      <c r="Z40" s="548"/>
      <c r="AA40" s="548"/>
      <c r="AB40" s="548"/>
      <c r="AC40" s="548"/>
      <c r="AD40" s="548"/>
      <c r="AE40" s="548"/>
      <c r="AF40" s="548"/>
      <c r="AG40" s="548"/>
      <c r="AH40" s="548"/>
      <c r="AI40" s="548"/>
      <c r="AJ40" s="548"/>
      <c r="AK40" s="548"/>
      <c r="AL40" s="374"/>
      <c r="AM40" s="548"/>
      <c r="AN40" s="548"/>
      <c r="AO40" s="548"/>
      <c r="AP40" s="548"/>
      <c r="AQ40" s="548"/>
      <c r="AR40" s="548"/>
      <c r="AS40" s="548"/>
      <c r="AT40" s="548"/>
      <c r="AU40" s="548"/>
      <c r="AV40" s="548"/>
      <c r="AW40" s="548"/>
      <c r="AX40" s="604"/>
      <c r="AY40" s="604"/>
      <c r="AZ40" s="604"/>
      <c r="BA40" s="604"/>
      <c r="BB40" s="604"/>
      <c r="BC40" s="548"/>
      <c r="BD40" s="604"/>
      <c r="BE40" s="497" t="s">
        <v>1512</v>
      </c>
      <c r="BF40" s="528">
        <v>1</v>
      </c>
      <c r="BG40" s="497" t="s">
        <v>1488</v>
      </c>
      <c r="BH40" s="496" t="s">
        <v>125</v>
      </c>
      <c r="BI40" s="505"/>
    </row>
    <row r="41" spans="1:61" s="123" customFormat="1" ht="94.5" customHeight="1">
      <c r="A41" s="587"/>
      <c r="B41" s="548"/>
      <c r="C41" s="548"/>
      <c r="D41" s="548"/>
      <c r="E41" s="548"/>
      <c r="F41" s="548"/>
      <c r="G41" s="548"/>
      <c r="H41" s="548"/>
      <c r="I41" s="604"/>
      <c r="J41" s="604"/>
      <c r="K41" s="604"/>
      <c r="L41" s="548"/>
      <c r="M41" s="548"/>
      <c r="N41" s="548"/>
      <c r="O41" s="604"/>
      <c r="P41" s="604"/>
      <c r="Q41" s="548"/>
      <c r="R41" s="548"/>
      <c r="S41" s="548"/>
      <c r="T41" s="548"/>
      <c r="U41" s="548"/>
      <c r="V41" s="548"/>
      <c r="W41" s="548"/>
      <c r="X41" s="548"/>
      <c r="Y41" s="548"/>
      <c r="Z41" s="548"/>
      <c r="AA41" s="548"/>
      <c r="AB41" s="548"/>
      <c r="AC41" s="548"/>
      <c r="AD41" s="548"/>
      <c r="AE41" s="548"/>
      <c r="AF41" s="548"/>
      <c r="AG41" s="548"/>
      <c r="AH41" s="548"/>
      <c r="AI41" s="548"/>
      <c r="AJ41" s="548"/>
      <c r="AK41" s="548"/>
      <c r="AL41" s="374"/>
      <c r="AM41" s="548"/>
      <c r="AN41" s="548"/>
      <c r="AO41" s="548"/>
      <c r="AP41" s="548"/>
      <c r="AQ41" s="548"/>
      <c r="AR41" s="548"/>
      <c r="AS41" s="548"/>
      <c r="AT41" s="548"/>
      <c r="AU41" s="548"/>
      <c r="AV41" s="548"/>
      <c r="AW41" s="548"/>
      <c r="AX41" s="604"/>
      <c r="AY41" s="604"/>
      <c r="AZ41" s="604"/>
      <c r="BA41" s="604"/>
      <c r="BB41" s="604"/>
      <c r="BC41" s="548"/>
      <c r="BD41" s="604"/>
      <c r="BE41" s="420" t="s">
        <v>1513</v>
      </c>
      <c r="BF41" s="528">
        <v>1</v>
      </c>
      <c r="BG41" s="497" t="s">
        <v>1489</v>
      </c>
      <c r="BH41" s="496" t="s">
        <v>125</v>
      </c>
      <c r="BI41" s="505"/>
    </row>
    <row r="42" spans="1:61" s="123" customFormat="1" ht="175.5" customHeight="1">
      <c r="A42" s="587"/>
      <c r="B42" s="548"/>
      <c r="C42" s="548"/>
      <c r="D42" s="548"/>
      <c r="E42" s="548"/>
      <c r="F42" s="548"/>
      <c r="G42" s="548"/>
      <c r="H42" s="548"/>
      <c r="I42" s="604"/>
      <c r="J42" s="604"/>
      <c r="K42" s="604"/>
      <c r="L42" s="548"/>
      <c r="M42" s="548"/>
      <c r="N42" s="548"/>
      <c r="O42" s="604"/>
      <c r="P42" s="604"/>
      <c r="Q42" s="548"/>
      <c r="R42" s="548"/>
      <c r="S42" s="548"/>
      <c r="T42" s="548"/>
      <c r="U42" s="548"/>
      <c r="V42" s="548"/>
      <c r="W42" s="548"/>
      <c r="X42" s="548"/>
      <c r="Y42" s="548"/>
      <c r="Z42" s="548"/>
      <c r="AA42" s="548"/>
      <c r="AB42" s="548"/>
      <c r="AC42" s="548"/>
      <c r="AD42" s="548"/>
      <c r="AE42" s="548"/>
      <c r="AF42" s="548"/>
      <c r="AG42" s="548"/>
      <c r="AH42" s="548"/>
      <c r="AI42" s="548"/>
      <c r="AJ42" s="548"/>
      <c r="AK42" s="548"/>
      <c r="AL42" s="374"/>
      <c r="AM42" s="548"/>
      <c r="AN42" s="548"/>
      <c r="AO42" s="548"/>
      <c r="AP42" s="548"/>
      <c r="AQ42" s="548"/>
      <c r="AR42" s="548"/>
      <c r="AS42" s="548"/>
      <c r="AT42" s="548"/>
      <c r="AU42" s="548"/>
      <c r="AV42" s="548"/>
      <c r="AW42" s="548"/>
      <c r="AX42" s="604"/>
      <c r="AY42" s="604"/>
      <c r="AZ42" s="604"/>
      <c r="BA42" s="604"/>
      <c r="BB42" s="604"/>
      <c r="BC42" s="548"/>
      <c r="BD42" s="604"/>
      <c r="BE42" s="420" t="s">
        <v>1514</v>
      </c>
      <c r="BF42" s="528">
        <v>1</v>
      </c>
      <c r="BG42" s="497" t="s">
        <v>1490</v>
      </c>
      <c r="BH42" s="496" t="s">
        <v>125</v>
      </c>
      <c r="BI42" s="505"/>
    </row>
    <row r="43" spans="1:61" s="123" customFormat="1" ht="193.5" customHeight="1" thickBot="1">
      <c r="A43" s="587"/>
      <c r="B43" s="548"/>
      <c r="C43" s="548"/>
      <c r="D43" s="548"/>
      <c r="E43" s="548"/>
      <c r="F43" s="548"/>
      <c r="G43" s="548"/>
      <c r="H43" s="548"/>
      <c r="I43" s="604"/>
      <c r="J43" s="604"/>
      <c r="K43" s="604"/>
      <c r="L43" s="548"/>
      <c r="M43" s="548"/>
      <c r="N43" s="548"/>
      <c r="O43" s="604"/>
      <c r="P43" s="604"/>
      <c r="Q43" s="548"/>
      <c r="R43" s="548"/>
      <c r="S43" s="548"/>
      <c r="T43" s="548"/>
      <c r="U43" s="548"/>
      <c r="V43" s="548"/>
      <c r="W43" s="548"/>
      <c r="X43" s="548"/>
      <c r="Y43" s="548"/>
      <c r="Z43" s="548"/>
      <c r="AA43" s="548"/>
      <c r="AB43" s="548"/>
      <c r="AC43" s="548"/>
      <c r="AD43" s="548"/>
      <c r="AE43" s="548"/>
      <c r="AF43" s="548"/>
      <c r="AG43" s="548"/>
      <c r="AH43" s="548"/>
      <c r="AI43" s="548"/>
      <c r="AJ43" s="548"/>
      <c r="AK43" s="548"/>
      <c r="AL43" s="374"/>
      <c r="AM43" s="548"/>
      <c r="AN43" s="548"/>
      <c r="AO43" s="548"/>
      <c r="AP43" s="548"/>
      <c r="AQ43" s="548"/>
      <c r="AR43" s="548"/>
      <c r="AS43" s="548"/>
      <c r="AT43" s="548"/>
      <c r="AU43" s="548"/>
      <c r="AV43" s="548"/>
      <c r="AW43" s="548"/>
      <c r="AX43" s="604"/>
      <c r="AY43" s="604"/>
      <c r="AZ43" s="604"/>
      <c r="BA43" s="604"/>
      <c r="BB43" s="604"/>
      <c r="BC43" s="548"/>
      <c r="BD43" s="604"/>
      <c r="BE43" s="420" t="s">
        <v>1515</v>
      </c>
      <c r="BF43" s="528">
        <v>1</v>
      </c>
      <c r="BG43" s="497" t="s">
        <v>1491</v>
      </c>
      <c r="BH43" s="496" t="s">
        <v>125</v>
      </c>
      <c r="BI43" s="505"/>
    </row>
    <row r="44" spans="1:61" s="123" customFormat="1" ht="162.75" customHeight="1">
      <c r="A44" s="587"/>
      <c r="B44" s="548"/>
      <c r="C44" s="548"/>
      <c r="D44" s="548"/>
      <c r="E44" s="548"/>
      <c r="F44" s="548"/>
      <c r="G44" s="548"/>
      <c r="H44" s="548"/>
      <c r="I44" s="923"/>
      <c r="J44" s="923"/>
      <c r="K44" s="604"/>
      <c r="L44" s="548"/>
      <c r="M44" s="548"/>
      <c r="N44" s="548"/>
      <c r="O44" s="923"/>
      <c r="P44" s="923"/>
      <c r="Q44" s="552"/>
      <c r="R44" s="552"/>
      <c r="S44" s="552"/>
      <c r="T44" s="552"/>
      <c r="U44" s="552"/>
      <c r="V44" s="552"/>
      <c r="W44" s="552"/>
      <c r="X44" s="552"/>
      <c r="Y44" s="552"/>
      <c r="Z44" s="552"/>
      <c r="AA44" s="552"/>
      <c r="AB44" s="552"/>
      <c r="AC44" s="552"/>
      <c r="AD44" s="552"/>
      <c r="AE44" s="552"/>
      <c r="AF44" s="552"/>
      <c r="AG44" s="552"/>
      <c r="AH44" s="552"/>
      <c r="AI44" s="552"/>
      <c r="AJ44" s="552"/>
      <c r="AK44" s="552"/>
      <c r="AL44" s="389" t="s">
        <v>198</v>
      </c>
      <c r="AM44" s="548"/>
      <c r="AN44" s="548"/>
      <c r="AO44" s="548"/>
      <c r="AP44" s="548"/>
      <c r="AQ44" s="548"/>
      <c r="AR44" s="548"/>
      <c r="AS44" s="548"/>
      <c r="AT44" s="548"/>
      <c r="AU44" s="548"/>
      <c r="AV44" s="548"/>
      <c r="AW44" s="548"/>
      <c r="AX44" s="923"/>
      <c r="AY44" s="923"/>
      <c r="AZ44" s="604"/>
      <c r="BA44" s="604"/>
      <c r="BB44" s="604"/>
      <c r="BC44" s="548"/>
      <c r="BD44" s="604"/>
      <c r="BE44" s="506" t="s">
        <v>1516</v>
      </c>
      <c r="BF44" s="529">
        <v>1</v>
      </c>
      <c r="BG44" s="507" t="s">
        <v>1492</v>
      </c>
      <c r="BH44" s="508" t="s">
        <v>125</v>
      </c>
      <c r="BI44" s="509"/>
    </row>
    <row r="45" spans="1:61" s="123" customFormat="1" ht="134.25" customHeight="1" thickBot="1">
      <c r="A45" s="588"/>
      <c r="B45" s="549"/>
      <c r="C45" s="549"/>
      <c r="D45" s="549"/>
      <c r="E45" s="549"/>
      <c r="F45" s="549"/>
      <c r="G45" s="549"/>
      <c r="H45" s="549"/>
      <c r="I45" s="370" t="s">
        <v>448</v>
      </c>
      <c r="J45" s="367" t="s">
        <v>1286</v>
      </c>
      <c r="K45" s="605"/>
      <c r="L45" s="549"/>
      <c r="M45" s="549"/>
      <c r="N45" s="549"/>
      <c r="O45" s="370" t="s">
        <v>762</v>
      </c>
      <c r="P45" s="367" t="s">
        <v>1287</v>
      </c>
      <c r="Q45" s="375" t="s">
        <v>506</v>
      </c>
      <c r="R45" s="376">
        <f t="shared" si="0"/>
        <v>15</v>
      </c>
      <c r="S45" s="375" t="s">
        <v>286</v>
      </c>
      <c r="T45" s="376">
        <f t="shared" si="1"/>
        <v>15</v>
      </c>
      <c r="U45" s="375" t="s">
        <v>288</v>
      </c>
      <c r="V45" s="376">
        <f t="shared" si="2"/>
        <v>15</v>
      </c>
      <c r="W45" s="375" t="s">
        <v>300</v>
      </c>
      <c r="X45" s="376">
        <f t="shared" si="3"/>
        <v>15</v>
      </c>
      <c r="Y45" s="375" t="s">
        <v>292</v>
      </c>
      <c r="Z45" s="376">
        <f t="shared" si="4"/>
        <v>15</v>
      </c>
      <c r="AA45" s="375" t="s">
        <v>294</v>
      </c>
      <c r="AB45" s="376">
        <f t="shared" si="5"/>
        <v>15</v>
      </c>
      <c r="AC45" s="375" t="s">
        <v>296</v>
      </c>
      <c r="AD45" s="376">
        <f t="shared" si="6"/>
        <v>10</v>
      </c>
      <c r="AE45" s="377">
        <f t="shared" si="15"/>
        <v>100</v>
      </c>
      <c r="AF45" s="390" t="str">
        <f t="shared" si="8"/>
        <v>Fuerte</v>
      </c>
      <c r="AG45" s="392" t="s">
        <v>1199</v>
      </c>
      <c r="AH45" s="390" t="str">
        <f t="shared" ref="AH45:AH49" si="23">IF(AG45="Siempre se ejecuta","Fuerte",IF(AG45="Algunas veces","Moderado",IF(AG45="no se ejecuta","Débil","")))</f>
        <v>Fuerte</v>
      </c>
      <c r="AI45" s="390" t="str">
        <f t="shared" ref="AI45" si="24">AF45&amp;AH45</f>
        <v>FuerteFuerte</v>
      </c>
      <c r="AJ45" s="390" t="s">
        <v>149</v>
      </c>
      <c r="AK45" s="390">
        <f t="shared" ref="AK45" si="25">IF(AJ45="Fuerte",100,IF(AJ45="Moderado",50,IF(AJ45="Débil",0,"")))</f>
        <v>100</v>
      </c>
      <c r="AL45" s="390" t="s">
        <v>198</v>
      </c>
      <c r="AM45" s="549"/>
      <c r="AN45" s="549"/>
      <c r="AO45" s="549"/>
      <c r="AP45" s="549"/>
      <c r="AQ45" s="549"/>
      <c r="AR45" s="549"/>
      <c r="AS45" s="549"/>
      <c r="AT45" s="549"/>
      <c r="AU45" s="549"/>
      <c r="AV45" s="549"/>
      <c r="AW45" s="549"/>
      <c r="AX45" s="370" t="s">
        <v>762</v>
      </c>
      <c r="AY45" s="367" t="s">
        <v>1288</v>
      </c>
      <c r="AZ45" s="605"/>
      <c r="BA45" s="605"/>
      <c r="BB45" s="605"/>
      <c r="BC45" s="549"/>
      <c r="BD45" s="605"/>
      <c r="BE45" s="510" t="s">
        <v>1517</v>
      </c>
      <c r="BF45" s="530">
        <v>1</v>
      </c>
      <c r="BG45" s="510" t="s">
        <v>1493</v>
      </c>
      <c r="BH45" s="511" t="s">
        <v>125</v>
      </c>
      <c r="BI45" s="505"/>
    </row>
    <row r="46" spans="1:61" s="123" customFormat="1" ht="63" customHeight="1">
      <c r="A46" s="567"/>
      <c r="B46" s="713" t="s">
        <v>856</v>
      </c>
      <c r="C46" s="713" t="s">
        <v>191</v>
      </c>
      <c r="D46" s="713" t="s">
        <v>790</v>
      </c>
      <c r="E46" s="713" t="s">
        <v>1289</v>
      </c>
      <c r="F46" s="713" t="s">
        <v>1290</v>
      </c>
      <c r="G46" s="713" t="s">
        <v>178</v>
      </c>
      <c r="H46" s="713" t="s">
        <v>709</v>
      </c>
      <c r="I46" s="713" t="s">
        <v>1291</v>
      </c>
      <c r="J46" s="368" t="s">
        <v>1292</v>
      </c>
      <c r="K46" s="713" t="s">
        <v>1293</v>
      </c>
      <c r="L46" s="713">
        <v>1</v>
      </c>
      <c r="M46" s="713">
        <v>3</v>
      </c>
      <c r="N46" s="1043" t="str">
        <f>IF(L46+M46=0,"",IF(OR(AND(L46=3,M46=4),(AND(L46=2,M46=5)),(AND(L46=1,M46=5))),"Extrema",IF(OR(AND(L46=3,M46=1),(AND(L46=2,M46=2))),"Baja",IF(OR(AND(L46=4,M46=1),AND(L46=3,M46=2),AND(L46=2,M46=3),AND(L46=1,M46=3)),"Moderada",IF(L46+M46&gt;=8,"Extrema",IF(L46+M46&lt;4,"Baja",IF(L46+M46&gt;=6,"Alta","Alta")))))))</f>
        <v>Moderada</v>
      </c>
      <c r="O46" s="368" t="s">
        <v>735</v>
      </c>
      <c r="P46" s="368" t="s">
        <v>1294</v>
      </c>
      <c r="Q46" s="378" t="s">
        <v>506</v>
      </c>
      <c r="R46" s="379">
        <f t="shared" si="0"/>
        <v>15</v>
      </c>
      <c r="S46" s="378" t="s">
        <v>286</v>
      </c>
      <c r="T46" s="379">
        <f t="shared" si="1"/>
        <v>15</v>
      </c>
      <c r="U46" s="378" t="s">
        <v>288</v>
      </c>
      <c r="V46" s="379">
        <f t="shared" si="2"/>
        <v>15</v>
      </c>
      <c r="W46" s="378" t="s">
        <v>290</v>
      </c>
      <c r="X46" s="379">
        <f t="shared" si="3"/>
        <v>0</v>
      </c>
      <c r="Y46" s="378" t="s">
        <v>292</v>
      </c>
      <c r="Z46" s="379">
        <f t="shared" si="4"/>
        <v>15</v>
      </c>
      <c r="AA46" s="378" t="s">
        <v>294</v>
      </c>
      <c r="AB46" s="379">
        <f t="shared" si="5"/>
        <v>15</v>
      </c>
      <c r="AC46" s="378" t="s">
        <v>296</v>
      </c>
      <c r="AD46" s="379">
        <f t="shared" si="6"/>
        <v>10</v>
      </c>
      <c r="AE46" s="380">
        <f t="shared" si="15"/>
        <v>85</v>
      </c>
      <c r="AF46" s="389" t="str">
        <f t="shared" si="8"/>
        <v>Débil</v>
      </c>
      <c r="AG46" s="391" t="s">
        <v>1199</v>
      </c>
      <c r="AH46" s="389" t="str">
        <f t="shared" si="23"/>
        <v>Fuerte</v>
      </c>
      <c r="AI46" s="389" t="str">
        <f>AF46&amp;AH46</f>
        <v>DébilFuerte</v>
      </c>
      <c r="AJ46" s="389" t="s">
        <v>150</v>
      </c>
      <c r="AK46" s="389">
        <f>IF(AJ46="Fuerte",100,IF(AJ46="Moderado",50,IF(AJ46="Débil",0,"")))</f>
        <v>0</v>
      </c>
      <c r="AL46" s="389" t="s">
        <v>801</v>
      </c>
      <c r="AM46" s="1069">
        <f>IFERROR(AVERAGE(AK46:AK47),0)</f>
        <v>0</v>
      </c>
      <c r="AN46" s="1023" t="str">
        <f>IF(AM46&gt;=100,"Fuerte",IF(AM46&gt;=50,"Moderado",IF(AM46&gt;=0,"Débil","")))</f>
        <v>Débil</v>
      </c>
      <c r="AO46" s="693" t="s">
        <v>1295</v>
      </c>
      <c r="AP46" s="693" t="s">
        <v>556</v>
      </c>
      <c r="AQ46" s="1023" t="str">
        <f>+AN46&amp;AO46&amp;AP46</f>
        <v>DébilNo disminuyeIndirectamente</v>
      </c>
      <c r="AR46" s="1040">
        <v>0</v>
      </c>
      <c r="AS46" s="1040">
        <v>0</v>
      </c>
      <c r="AT46" s="1040">
        <f>IF(L46 ="",0,IF(L46-AR46&lt;=0,1,L46-AR46))</f>
        <v>1</v>
      </c>
      <c r="AU46" s="1040">
        <f>IF(M46 ="",0,IF(M46-AS46=0,1,M46-AS46))</f>
        <v>3</v>
      </c>
      <c r="AV46" s="1043" t="str">
        <f>IF(AT46+AU46=0,"",IF(OR(AND(AT46=3,AU46=4),(AND(AT46=2,AU46=5)),(AND(AT46=1,AU46=5))),"Extrema",IF(OR(AND(AT46=3,AU46=1),(AND(AT46=2,AU46=2))),"Baja",IF(OR(AND(AT46=4,AU46=1),AND(AT46=3,AU46=2),AND(AT46=2,AU46=3),AND(AT46=1,AU46=3)),"Moderada",IF(AT46+AU46&gt;=8,"Extrema",IF(AT46+AU46&lt;4,"Baja",IF(AT46+AU46&gt;=6,"Alta","Alta")))))))</f>
        <v>Moderada</v>
      </c>
      <c r="AW46" s="1046" t="s">
        <v>203</v>
      </c>
      <c r="AX46" s="368" t="s">
        <v>739</v>
      </c>
      <c r="AY46" s="368" t="s">
        <v>1296</v>
      </c>
      <c r="AZ46" s="713" t="s">
        <v>1297</v>
      </c>
      <c r="BA46" s="713" t="s">
        <v>1298</v>
      </c>
      <c r="BB46" s="713" t="s">
        <v>1299</v>
      </c>
      <c r="BC46" s="797">
        <v>43556</v>
      </c>
      <c r="BD46" s="797">
        <v>43769</v>
      </c>
      <c r="BE46" s="1064" t="s">
        <v>1563</v>
      </c>
      <c r="BF46" s="1108">
        <v>0.2</v>
      </c>
      <c r="BG46" s="1104" t="s">
        <v>1561</v>
      </c>
      <c r="BH46" s="1111" t="s">
        <v>126</v>
      </c>
      <c r="BI46" s="1105"/>
    </row>
    <row r="47" spans="1:61" s="123" customFormat="1" ht="217.5" customHeight="1" thickBot="1">
      <c r="A47" s="569"/>
      <c r="B47" s="714"/>
      <c r="C47" s="714"/>
      <c r="D47" s="714"/>
      <c r="E47" s="714"/>
      <c r="F47" s="714"/>
      <c r="G47" s="714"/>
      <c r="H47" s="714"/>
      <c r="I47" s="714"/>
      <c r="J47" s="370" t="s">
        <v>1272</v>
      </c>
      <c r="K47" s="714"/>
      <c r="L47" s="714"/>
      <c r="M47" s="714"/>
      <c r="N47" s="1045"/>
      <c r="O47" s="370" t="s">
        <v>762</v>
      </c>
      <c r="P47" s="370" t="s">
        <v>1300</v>
      </c>
      <c r="Q47" s="375" t="s">
        <v>506</v>
      </c>
      <c r="R47" s="376">
        <f t="shared" si="0"/>
        <v>15</v>
      </c>
      <c r="S47" s="375" t="s">
        <v>286</v>
      </c>
      <c r="T47" s="376">
        <f t="shared" si="1"/>
        <v>15</v>
      </c>
      <c r="U47" s="375" t="s">
        <v>288</v>
      </c>
      <c r="V47" s="376">
        <f t="shared" si="2"/>
        <v>15</v>
      </c>
      <c r="W47" s="375" t="s">
        <v>290</v>
      </c>
      <c r="X47" s="376">
        <f t="shared" si="3"/>
        <v>0</v>
      </c>
      <c r="Y47" s="375" t="s">
        <v>292</v>
      </c>
      <c r="Z47" s="376">
        <f t="shared" si="4"/>
        <v>15</v>
      </c>
      <c r="AA47" s="375" t="s">
        <v>294</v>
      </c>
      <c r="AB47" s="376">
        <f t="shared" si="5"/>
        <v>15</v>
      </c>
      <c r="AC47" s="375" t="s">
        <v>296</v>
      </c>
      <c r="AD47" s="376">
        <f t="shared" si="6"/>
        <v>10</v>
      </c>
      <c r="AE47" s="377">
        <f t="shared" si="15"/>
        <v>85</v>
      </c>
      <c r="AF47" s="390" t="str">
        <f t="shared" si="8"/>
        <v>Débil</v>
      </c>
      <c r="AG47" s="392" t="s">
        <v>1199</v>
      </c>
      <c r="AH47" s="390" t="str">
        <f t="shared" si="23"/>
        <v>Fuerte</v>
      </c>
      <c r="AI47" s="390" t="str">
        <f t="shared" ref="AI47" si="26">AF47&amp;AH47</f>
        <v>DébilFuerte</v>
      </c>
      <c r="AJ47" s="390" t="s">
        <v>150</v>
      </c>
      <c r="AK47" s="390">
        <f t="shared" ref="AK47" si="27">IF(AJ47="Fuerte",100,IF(AJ47="Moderado",50,IF(AJ47="Débil",0,"")))</f>
        <v>0</v>
      </c>
      <c r="AL47" s="390" t="s">
        <v>801</v>
      </c>
      <c r="AM47" s="1071"/>
      <c r="AN47" s="1025"/>
      <c r="AO47" s="694"/>
      <c r="AP47" s="694"/>
      <c r="AQ47" s="1025"/>
      <c r="AR47" s="1042"/>
      <c r="AS47" s="1042"/>
      <c r="AT47" s="1042"/>
      <c r="AU47" s="1042"/>
      <c r="AV47" s="1045"/>
      <c r="AW47" s="1048"/>
      <c r="AX47" s="370" t="s">
        <v>762</v>
      </c>
      <c r="AY47" s="370" t="s">
        <v>1301</v>
      </c>
      <c r="AZ47" s="714"/>
      <c r="BA47" s="714"/>
      <c r="BB47" s="714"/>
      <c r="BC47" s="1037"/>
      <c r="BD47" s="1037"/>
      <c r="BE47" s="1107"/>
      <c r="BF47" s="1109"/>
      <c r="BG47" s="1110"/>
      <c r="BH47" s="1112"/>
      <c r="BI47" s="1106"/>
    </row>
    <row r="48" spans="1:61" s="123" customFormat="1" ht="124.5" customHeight="1">
      <c r="A48" s="567"/>
      <c r="B48" s="713" t="s">
        <v>856</v>
      </c>
      <c r="C48" s="713" t="s">
        <v>187</v>
      </c>
      <c r="D48" s="713" t="s">
        <v>789</v>
      </c>
      <c r="E48" s="713" t="s">
        <v>1302</v>
      </c>
      <c r="F48" s="713" t="s">
        <v>1303</v>
      </c>
      <c r="G48" s="713" t="s">
        <v>176</v>
      </c>
      <c r="H48" s="713" t="s">
        <v>708</v>
      </c>
      <c r="I48" s="713" t="s">
        <v>1304</v>
      </c>
      <c r="J48" s="368" t="s">
        <v>1305</v>
      </c>
      <c r="K48" s="713" t="s">
        <v>1306</v>
      </c>
      <c r="L48" s="713">
        <v>1</v>
      </c>
      <c r="M48" s="713">
        <v>4</v>
      </c>
      <c r="N48" s="1043" t="str">
        <f>IF(L48+M48=0,"",IF(OR(AND(L48=3,M48=4),(AND(L48=2,M48=5)),(AND(L48=1,M48=5))),"Extrema",IF(OR(AND(L48=3,M48=1),(AND(L48=2,M48=2))),"Baja",IF(OR(AND(L48=4,M48=1),AND(L48=3,M48=2),AND(L48=2,M48=3),AND(L48=1,M48=3)),"Moderada",IF(L48+M48&gt;=8,"Extrema",IF(L48+M48&lt;4,"Baja",IF(L48+M48&gt;=6,"Alta","Alta")))))))</f>
        <v>Alta</v>
      </c>
      <c r="O48" s="368" t="s">
        <v>762</v>
      </c>
      <c r="P48" s="368" t="s">
        <v>1307</v>
      </c>
      <c r="Q48" s="378" t="s">
        <v>506</v>
      </c>
      <c r="R48" s="379">
        <f t="shared" si="0"/>
        <v>15</v>
      </c>
      <c r="S48" s="378" t="s">
        <v>286</v>
      </c>
      <c r="T48" s="379">
        <f t="shared" si="1"/>
        <v>15</v>
      </c>
      <c r="U48" s="378" t="s">
        <v>288</v>
      </c>
      <c r="V48" s="379">
        <f t="shared" si="2"/>
        <v>15</v>
      </c>
      <c r="W48" s="378" t="s">
        <v>300</v>
      </c>
      <c r="X48" s="379">
        <f t="shared" si="3"/>
        <v>15</v>
      </c>
      <c r="Y48" s="378" t="s">
        <v>292</v>
      </c>
      <c r="Z48" s="379">
        <f t="shared" si="4"/>
        <v>15</v>
      </c>
      <c r="AA48" s="378" t="s">
        <v>294</v>
      </c>
      <c r="AB48" s="379">
        <f t="shared" si="5"/>
        <v>15</v>
      </c>
      <c r="AC48" s="378" t="s">
        <v>296</v>
      </c>
      <c r="AD48" s="379">
        <f t="shared" si="6"/>
        <v>10</v>
      </c>
      <c r="AE48" s="380">
        <f t="shared" si="15"/>
        <v>100</v>
      </c>
      <c r="AF48" s="389" t="str">
        <f t="shared" si="8"/>
        <v>Fuerte</v>
      </c>
      <c r="AG48" s="391" t="s">
        <v>1199</v>
      </c>
      <c r="AH48" s="389" t="str">
        <f t="shared" si="23"/>
        <v>Fuerte</v>
      </c>
      <c r="AI48" s="389" t="str">
        <f>AF48&amp;AH48</f>
        <v>FuerteFuerte</v>
      </c>
      <c r="AJ48" s="389" t="s">
        <v>149</v>
      </c>
      <c r="AK48" s="389">
        <f>IF(AJ48="Fuerte",100,IF(AJ48="Moderado",50,IF(AJ48="Débil",0,"")))</f>
        <v>100</v>
      </c>
      <c r="AL48" s="389" t="s">
        <v>198</v>
      </c>
      <c r="AM48" s="1069">
        <f>IFERROR(AVERAGE(AK48:AK50),0)</f>
        <v>100</v>
      </c>
      <c r="AN48" s="1023" t="str">
        <f>IF(AM48&gt;=100,"Fuerte",IF(AM48&gt;=50,"Moderado",IF(AM48&gt;=0,"Débil","")))</f>
        <v>Fuerte</v>
      </c>
      <c r="AO48" s="693" t="s">
        <v>1200</v>
      </c>
      <c r="AP48" s="693" t="s">
        <v>556</v>
      </c>
      <c r="AQ48" s="1023" t="str">
        <f>+AN48&amp;AO48&amp;AP48</f>
        <v>FuerteDirectamenteIndirectamente</v>
      </c>
      <c r="AR48" s="1040">
        <v>2</v>
      </c>
      <c r="AS48" s="1040">
        <v>1</v>
      </c>
      <c r="AT48" s="1040">
        <f>IF(L48 ="",0,IF(L48-AR48&lt;=0,1,L48-AR48))</f>
        <v>1</v>
      </c>
      <c r="AU48" s="1040">
        <f>IF(M48 ="",0,IF(M48-AS48=0,1,M48-AS48))</f>
        <v>3</v>
      </c>
      <c r="AV48" s="1043" t="str">
        <f>IF(AT48+AU48=0,"",IF(OR(AND(AT48=3,AU48=4),(AND(AT48=2,AU48=5)),(AND(AT48=1,AU48=5))),"Extrema",IF(OR(AND(AT48=3,AU48=1),(AND(AT48=2,AU48=2))),"Baja",IF(OR(AND(AT48=4,AU48=1),AND(AT48=3,AU48=2),AND(AT48=2,AU48=3),AND(AT48=1,AU48=3)),"Moderada",IF(AT48+AU48&gt;=8,"Extrema",IF(AT48+AU48&lt;4,"Baja",IF(AT48+AU48&gt;=6,"Alta","Alta")))))))</f>
        <v>Moderada</v>
      </c>
      <c r="AW48" s="1046" t="s">
        <v>203</v>
      </c>
      <c r="AX48" s="368" t="s">
        <v>762</v>
      </c>
      <c r="AY48" s="368" t="s">
        <v>1308</v>
      </c>
      <c r="AZ48" s="713" t="s">
        <v>1309</v>
      </c>
      <c r="BA48" s="713" t="s">
        <v>1310</v>
      </c>
      <c r="BB48" s="713" t="s">
        <v>1311</v>
      </c>
      <c r="BC48" s="797">
        <v>43586</v>
      </c>
      <c r="BD48" s="797">
        <v>43830</v>
      </c>
      <c r="BE48" s="1115" t="s">
        <v>1494</v>
      </c>
      <c r="BF48" s="1116">
        <v>1</v>
      </c>
      <c r="BG48" s="1117" t="s">
        <v>1562</v>
      </c>
      <c r="BH48" s="1120" t="s">
        <v>125</v>
      </c>
      <c r="BI48" s="1113"/>
    </row>
    <row r="49" spans="1:61" s="123" customFormat="1" ht="82.5" customHeight="1">
      <c r="A49" s="568"/>
      <c r="B49" s="795"/>
      <c r="C49" s="795"/>
      <c r="D49" s="795"/>
      <c r="E49" s="795"/>
      <c r="F49" s="795"/>
      <c r="G49" s="795"/>
      <c r="H49" s="795"/>
      <c r="I49" s="795"/>
      <c r="J49" s="369" t="s">
        <v>1312</v>
      </c>
      <c r="K49" s="795"/>
      <c r="L49" s="795"/>
      <c r="M49" s="795"/>
      <c r="N49" s="1044"/>
      <c r="O49" s="369" t="s">
        <v>777</v>
      </c>
      <c r="P49" s="369" t="s">
        <v>1313</v>
      </c>
      <c r="Q49" s="381" t="s">
        <v>506</v>
      </c>
      <c r="R49" s="382">
        <f t="shared" si="0"/>
        <v>15</v>
      </c>
      <c r="S49" s="381" t="s">
        <v>286</v>
      </c>
      <c r="T49" s="382">
        <f t="shared" si="1"/>
        <v>15</v>
      </c>
      <c r="U49" s="381" t="s">
        <v>288</v>
      </c>
      <c r="V49" s="382">
        <f t="shared" si="2"/>
        <v>15</v>
      </c>
      <c r="W49" s="381" t="s">
        <v>300</v>
      </c>
      <c r="X49" s="382">
        <f t="shared" si="3"/>
        <v>15</v>
      </c>
      <c r="Y49" s="381" t="s">
        <v>292</v>
      </c>
      <c r="Z49" s="382">
        <f t="shared" si="4"/>
        <v>15</v>
      </c>
      <c r="AA49" s="381" t="s">
        <v>294</v>
      </c>
      <c r="AB49" s="382">
        <f t="shared" si="5"/>
        <v>15</v>
      </c>
      <c r="AC49" s="381" t="s">
        <v>296</v>
      </c>
      <c r="AD49" s="382">
        <f t="shared" si="6"/>
        <v>10</v>
      </c>
      <c r="AE49" s="383">
        <f t="shared" si="15"/>
        <v>100</v>
      </c>
      <c r="AF49" s="394" t="str">
        <f t="shared" si="8"/>
        <v>Fuerte</v>
      </c>
      <c r="AG49" s="393" t="s">
        <v>1199</v>
      </c>
      <c r="AH49" s="394" t="str">
        <f t="shared" si="23"/>
        <v>Fuerte</v>
      </c>
      <c r="AI49" s="394" t="str">
        <f t="shared" ref="AI49:AI50" si="28">AF49&amp;AH49</f>
        <v>FuerteFuerte</v>
      </c>
      <c r="AJ49" s="394" t="s">
        <v>149</v>
      </c>
      <c r="AK49" s="394">
        <f t="shared" ref="AK49:AK50" si="29">IF(AJ49="Fuerte",100,IF(AJ49="Moderado",50,IF(AJ49="Débil",0,"")))</f>
        <v>100</v>
      </c>
      <c r="AL49" s="394" t="s">
        <v>198</v>
      </c>
      <c r="AM49" s="1070"/>
      <c r="AN49" s="1024"/>
      <c r="AO49" s="692"/>
      <c r="AP49" s="692"/>
      <c r="AQ49" s="1024"/>
      <c r="AR49" s="1041"/>
      <c r="AS49" s="1041"/>
      <c r="AT49" s="1041"/>
      <c r="AU49" s="1041"/>
      <c r="AV49" s="1044"/>
      <c r="AW49" s="1047"/>
      <c r="AX49" s="369" t="s">
        <v>777</v>
      </c>
      <c r="AY49" s="369" t="s">
        <v>1314</v>
      </c>
      <c r="AZ49" s="795"/>
      <c r="BA49" s="795"/>
      <c r="BB49" s="795"/>
      <c r="BC49" s="1036"/>
      <c r="BD49" s="1036"/>
      <c r="BE49" s="1064"/>
      <c r="BF49" s="795"/>
      <c r="BG49" s="1118"/>
      <c r="BH49" s="1121"/>
      <c r="BI49" s="1114"/>
    </row>
    <row r="50" spans="1:61" s="123" customFormat="1" ht="51.75" customHeight="1" thickBot="1">
      <c r="A50" s="569"/>
      <c r="B50" s="714"/>
      <c r="C50" s="714"/>
      <c r="D50" s="714"/>
      <c r="E50" s="714"/>
      <c r="F50" s="714"/>
      <c r="G50" s="714"/>
      <c r="H50" s="714"/>
      <c r="I50" s="714"/>
      <c r="J50" s="370" t="s">
        <v>1315</v>
      </c>
      <c r="K50" s="714"/>
      <c r="L50" s="714"/>
      <c r="M50" s="714"/>
      <c r="N50" s="1045"/>
      <c r="O50" s="370" t="s">
        <v>735</v>
      </c>
      <c r="P50" s="370" t="s">
        <v>1316</v>
      </c>
      <c r="Q50" s="375" t="s">
        <v>506</v>
      </c>
      <c r="R50" s="376">
        <f t="shared" si="0"/>
        <v>15</v>
      </c>
      <c r="S50" s="375" t="s">
        <v>286</v>
      </c>
      <c r="T50" s="376">
        <f t="shared" si="1"/>
        <v>15</v>
      </c>
      <c r="U50" s="375" t="s">
        <v>288</v>
      </c>
      <c r="V50" s="376">
        <f t="shared" si="2"/>
        <v>15</v>
      </c>
      <c r="W50" s="375" t="s">
        <v>300</v>
      </c>
      <c r="X50" s="376">
        <f t="shared" si="3"/>
        <v>15</v>
      </c>
      <c r="Y50" s="375" t="s">
        <v>292</v>
      </c>
      <c r="Z50" s="376">
        <f t="shared" si="4"/>
        <v>15</v>
      </c>
      <c r="AA50" s="375" t="s">
        <v>294</v>
      </c>
      <c r="AB50" s="376">
        <f t="shared" si="5"/>
        <v>15</v>
      </c>
      <c r="AC50" s="375" t="s">
        <v>296</v>
      </c>
      <c r="AD50" s="376">
        <f t="shared" si="6"/>
        <v>10</v>
      </c>
      <c r="AE50" s="377">
        <f t="shared" si="15"/>
        <v>100</v>
      </c>
      <c r="AF50" s="390" t="str">
        <f t="shared" si="8"/>
        <v>Fuerte</v>
      </c>
      <c r="AG50" s="392" t="s">
        <v>1199</v>
      </c>
      <c r="AH50" s="390" t="str">
        <f>IF(AG50="Siempre se ejecuta","Fuerte",IF(AG50="Algunas veces","Moderado",IF(AG50="No se ejecuta","Débil","")))</f>
        <v>Fuerte</v>
      </c>
      <c r="AI50" s="390" t="str">
        <f t="shared" si="28"/>
        <v>FuerteFuerte</v>
      </c>
      <c r="AJ50" s="390" t="s">
        <v>149</v>
      </c>
      <c r="AK50" s="390">
        <f t="shared" si="29"/>
        <v>100</v>
      </c>
      <c r="AL50" s="390" t="s">
        <v>198</v>
      </c>
      <c r="AM50" s="1071"/>
      <c r="AN50" s="1025"/>
      <c r="AO50" s="694"/>
      <c r="AP50" s="694"/>
      <c r="AQ50" s="1025"/>
      <c r="AR50" s="1042"/>
      <c r="AS50" s="1042"/>
      <c r="AT50" s="1042"/>
      <c r="AU50" s="1042"/>
      <c r="AV50" s="1045"/>
      <c r="AW50" s="1048"/>
      <c r="AX50" s="370" t="s">
        <v>735</v>
      </c>
      <c r="AY50" s="370" t="s">
        <v>1317</v>
      </c>
      <c r="AZ50" s="714"/>
      <c r="BA50" s="714"/>
      <c r="BB50" s="714"/>
      <c r="BC50" s="1037"/>
      <c r="BD50" s="1037"/>
      <c r="BE50" s="1065"/>
      <c r="BF50" s="714"/>
      <c r="BG50" s="1119"/>
      <c r="BH50" s="1112"/>
      <c r="BI50" s="1106"/>
    </row>
    <row r="51" spans="1:61" s="123" customFormat="1" ht="84" customHeight="1">
      <c r="A51" s="567"/>
      <c r="B51" s="713" t="s">
        <v>856</v>
      </c>
      <c r="C51" s="713" t="s">
        <v>193</v>
      </c>
      <c r="D51" s="713" t="s">
        <v>789</v>
      </c>
      <c r="E51" s="713" t="s">
        <v>1318</v>
      </c>
      <c r="F51" s="713" t="s">
        <v>1319</v>
      </c>
      <c r="G51" s="713" t="s">
        <v>949</v>
      </c>
      <c r="H51" s="713" t="s">
        <v>708</v>
      </c>
      <c r="I51" s="713" t="s">
        <v>428</v>
      </c>
      <c r="J51" s="368" t="s">
        <v>1272</v>
      </c>
      <c r="K51" s="713" t="s">
        <v>1320</v>
      </c>
      <c r="L51" s="713">
        <v>1</v>
      </c>
      <c r="M51" s="713">
        <v>4</v>
      </c>
      <c r="N51" s="1043" t="str">
        <f>IF(L51+M51=0,"",IF(OR(AND(L51=3,M51=4),(AND(L51=2,M51=5)),(AND(L51=1,M51=5))),"Extrema",IF(OR(AND(L51=3,M51=1),(AND(L51=2,M51=2))),"Baja",IF(OR(AND(L51=4,M51=1),AND(L51=3,M51=2),AND(L51=2,M51=3),AND(L51=1,M51=3)),"Moderada",IF(L51+M51&gt;=8,"Extrema",IF(L51+M51&lt;4,"Baja",IF(L51+M51&gt;=6,"Alta","Alta")))))))</f>
        <v>Alta</v>
      </c>
      <c r="O51" s="368" t="s">
        <v>778</v>
      </c>
      <c r="P51" s="368" t="s">
        <v>1264</v>
      </c>
      <c r="Q51" s="378" t="s">
        <v>506</v>
      </c>
      <c r="R51" s="379">
        <f t="shared" si="0"/>
        <v>15</v>
      </c>
      <c r="S51" s="378" t="s">
        <v>286</v>
      </c>
      <c r="T51" s="379">
        <f t="shared" si="1"/>
        <v>15</v>
      </c>
      <c r="U51" s="378" t="s">
        <v>288</v>
      </c>
      <c r="V51" s="379">
        <f t="shared" si="2"/>
        <v>15</v>
      </c>
      <c r="W51" s="378" t="s">
        <v>300</v>
      </c>
      <c r="X51" s="379">
        <f t="shared" si="3"/>
        <v>15</v>
      </c>
      <c r="Y51" s="378" t="s">
        <v>292</v>
      </c>
      <c r="Z51" s="379">
        <f t="shared" si="4"/>
        <v>15</v>
      </c>
      <c r="AA51" s="378" t="s">
        <v>294</v>
      </c>
      <c r="AB51" s="379">
        <f t="shared" si="5"/>
        <v>15</v>
      </c>
      <c r="AC51" s="378" t="s">
        <v>296</v>
      </c>
      <c r="AD51" s="379">
        <f t="shared" si="6"/>
        <v>10</v>
      </c>
      <c r="AE51" s="380">
        <f t="shared" si="15"/>
        <v>100</v>
      </c>
      <c r="AF51" s="389" t="str">
        <f t="shared" si="8"/>
        <v>Fuerte</v>
      </c>
      <c r="AG51" s="391" t="s">
        <v>1199</v>
      </c>
      <c r="AH51" s="389" t="str">
        <f>IF(AG51="Siempre se ejecuta","Fuerte",IF(AG51="Algunas veces","Moderado",IF(AG51="no se ejecuta","Débil","")))</f>
        <v>Fuerte</v>
      </c>
      <c r="AI51" s="389" t="str">
        <f>AF51&amp;AH51</f>
        <v>FuerteFuerte</v>
      </c>
      <c r="AJ51" s="389" t="s">
        <v>149</v>
      </c>
      <c r="AK51" s="389">
        <f>IF(AJ51="Fuerte",100,IF(AJ51="Moderado",50,IF(AJ51="Débil",0,"")))</f>
        <v>100</v>
      </c>
      <c r="AL51" s="389" t="s">
        <v>198</v>
      </c>
      <c r="AM51" s="1069">
        <f>IFERROR(AVERAGE(AK51:AK52),0)</f>
        <v>100</v>
      </c>
      <c r="AN51" s="1023" t="str">
        <f>IF(AM51&gt;=100,"Fuerte",IF(AM51&gt;=50,"Moderado",IF(AM51&gt;=0,"Débil","")))</f>
        <v>Fuerte</v>
      </c>
      <c r="AO51" s="693" t="s">
        <v>1200</v>
      </c>
      <c r="AP51" s="693" t="s">
        <v>1200</v>
      </c>
      <c r="AQ51" s="1023" t="str">
        <f>+AN51&amp;AO51&amp;AP51</f>
        <v>FuerteDirectamenteDirectamente</v>
      </c>
      <c r="AR51" s="1040">
        <v>2</v>
      </c>
      <c r="AS51" s="1040">
        <v>2</v>
      </c>
      <c r="AT51" s="1040">
        <f>IF(L51 ="",0,IF(L51-AR51&lt;=0,1,L51-AR51))</f>
        <v>1</v>
      </c>
      <c r="AU51" s="1040">
        <f>IF(M51 ="",0,IF(M51-AS51=0,1,M51-AS51))</f>
        <v>2</v>
      </c>
      <c r="AV51" s="1043" t="str">
        <f>IF(AT51+AU51=0,"",IF(OR(AND(AT51=3,AU51=4),(AND(AT51=2,AU51=5)),(AND(AT51=1,AU51=5))),"Extrema",IF(OR(AND(AT51=3,AU51=1),(AND(AT51=2,AU51=2))),"Baja",IF(OR(AND(AT51=4,AU51=1),AND(AT51=3,AU51=2),AND(AT51=2,AU51=3),AND(AT51=1,AU51=3)),"Moderada",IF(AT51+AU51&gt;=8,"Extrema",IF(AT51+AU51&lt;4,"Baja",IF(AT51+AU51&gt;=6,"Alta","Alta")))))))</f>
        <v>Baja</v>
      </c>
      <c r="AW51" s="1046" t="s">
        <v>199</v>
      </c>
      <c r="AX51" s="368" t="s">
        <v>778</v>
      </c>
      <c r="AY51" s="368" t="s">
        <v>1321</v>
      </c>
      <c r="AZ51" s="713" t="s">
        <v>1322</v>
      </c>
      <c r="BA51" s="713" t="s">
        <v>1323</v>
      </c>
      <c r="BB51" s="713" t="s">
        <v>1324</v>
      </c>
      <c r="BC51" s="797">
        <v>43585</v>
      </c>
      <c r="BD51" s="797">
        <v>43830</v>
      </c>
      <c r="BE51" s="1099" t="s">
        <v>1495</v>
      </c>
      <c r="BF51" s="1116">
        <v>1</v>
      </c>
      <c r="BG51" s="1124" t="s">
        <v>1496</v>
      </c>
      <c r="BH51" s="1120" t="s">
        <v>125</v>
      </c>
      <c r="BI51" s="1046"/>
    </row>
    <row r="52" spans="1:61" s="123" customFormat="1" ht="133.5" customHeight="1" thickBot="1">
      <c r="A52" s="569"/>
      <c r="B52" s="714"/>
      <c r="C52" s="714"/>
      <c r="D52" s="714"/>
      <c r="E52" s="714"/>
      <c r="F52" s="714"/>
      <c r="G52" s="714"/>
      <c r="H52" s="714"/>
      <c r="I52" s="714"/>
      <c r="J52" s="370" t="s">
        <v>1325</v>
      </c>
      <c r="K52" s="714"/>
      <c r="L52" s="714"/>
      <c r="M52" s="714"/>
      <c r="N52" s="1045"/>
      <c r="O52" s="370" t="s">
        <v>735</v>
      </c>
      <c r="P52" s="369" t="s">
        <v>225</v>
      </c>
      <c r="Q52" s="375" t="s">
        <v>506</v>
      </c>
      <c r="R52" s="376">
        <f t="shared" si="0"/>
        <v>15</v>
      </c>
      <c r="S52" s="375" t="s">
        <v>286</v>
      </c>
      <c r="T52" s="376">
        <f t="shared" si="1"/>
        <v>15</v>
      </c>
      <c r="U52" s="375" t="s">
        <v>288</v>
      </c>
      <c r="V52" s="376">
        <f t="shared" si="2"/>
        <v>15</v>
      </c>
      <c r="W52" s="375" t="s">
        <v>300</v>
      </c>
      <c r="X52" s="376">
        <f t="shared" si="3"/>
        <v>15</v>
      </c>
      <c r="Y52" s="375" t="s">
        <v>292</v>
      </c>
      <c r="Z52" s="376">
        <f t="shared" si="4"/>
        <v>15</v>
      </c>
      <c r="AA52" s="375" t="s">
        <v>294</v>
      </c>
      <c r="AB52" s="376">
        <f t="shared" si="5"/>
        <v>15</v>
      </c>
      <c r="AC52" s="375" t="s">
        <v>296</v>
      </c>
      <c r="AD52" s="376">
        <f t="shared" si="6"/>
        <v>10</v>
      </c>
      <c r="AE52" s="377">
        <f t="shared" si="15"/>
        <v>100</v>
      </c>
      <c r="AF52" s="390" t="str">
        <f t="shared" si="8"/>
        <v>Fuerte</v>
      </c>
      <c r="AG52" s="392" t="s">
        <v>1199</v>
      </c>
      <c r="AH52" s="390" t="str">
        <f>IF(AG52="Siempre se ejecuta","Fuerte",IF(AG52="Algunas veces","Moderado",IF(AG52="no se ejecuta","Débil","")))</f>
        <v>Fuerte</v>
      </c>
      <c r="AI52" s="390" t="str">
        <f t="shared" ref="AI52" si="30">AF52&amp;AH52</f>
        <v>FuerteFuerte</v>
      </c>
      <c r="AJ52" s="390" t="s">
        <v>149</v>
      </c>
      <c r="AK52" s="390">
        <f t="shared" ref="AK52" si="31">IF(AJ52="Fuerte",100,IF(AJ52="Moderado",50,IF(AJ52="Débil",0,"")))</f>
        <v>100</v>
      </c>
      <c r="AL52" s="390" t="s">
        <v>198</v>
      </c>
      <c r="AM52" s="1071"/>
      <c r="AN52" s="1025"/>
      <c r="AO52" s="694"/>
      <c r="AP52" s="694"/>
      <c r="AQ52" s="1025"/>
      <c r="AR52" s="1042"/>
      <c r="AS52" s="1042"/>
      <c r="AT52" s="1042"/>
      <c r="AU52" s="1042"/>
      <c r="AV52" s="1045"/>
      <c r="AW52" s="1048"/>
      <c r="AX52" s="370" t="s">
        <v>735</v>
      </c>
      <c r="AY52" s="370" t="s">
        <v>1326</v>
      </c>
      <c r="AZ52" s="714"/>
      <c r="BA52" s="714"/>
      <c r="BB52" s="714"/>
      <c r="BC52" s="1037"/>
      <c r="BD52" s="1037"/>
      <c r="BE52" s="1101"/>
      <c r="BF52" s="795"/>
      <c r="BG52" s="1125"/>
      <c r="BH52" s="1121"/>
      <c r="BI52" s="1121"/>
    </row>
    <row r="53" spans="1:61" ht="14.2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525"/>
      <c r="BF53" s="219"/>
      <c r="BG53" s="104"/>
      <c r="BH53" s="104"/>
      <c r="BI53" s="104"/>
    </row>
    <row r="54" spans="1:61" ht="21" customHeight="1">
      <c r="A54" s="1122" t="s">
        <v>1570</v>
      </c>
      <c r="B54" s="1122"/>
      <c r="C54" s="1122"/>
      <c r="D54" s="1122"/>
      <c r="E54" s="1122"/>
      <c r="F54" s="1122"/>
      <c r="G54" s="1122"/>
      <c r="H54" s="1122"/>
      <c r="I54" s="1122"/>
      <c r="J54" s="1122"/>
      <c r="K54" s="1122"/>
      <c r="L54" s="1122"/>
      <c r="M54" s="1122"/>
      <c r="N54" s="1122"/>
      <c r="O54" s="1122"/>
      <c r="P54" s="1122"/>
      <c r="Q54" s="1122"/>
      <c r="R54" s="1122"/>
      <c r="S54" s="1122"/>
      <c r="T54" s="1122"/>
      <c r="U54" s="1122"/>
      <c r="V54" s="1122"/>
      <c r="W54" s="1122"/>
      <c r="X54" s="1122"/>
      <c r="Y54" s="1122"/>
      <c r="Z54" s="1122"/>
      <c r="AA54" s="1122"/>
      <c r="AB54" s="1122"/>
      <c r="AC54" s="1122"/>
      <c r="AD54" s="1122"/>
      <c r="AE54" s="1122"/>
      <c r="AF54" s="1122"/>
      <c r="AG54" s="1122"/>
      <c r="AH54" s="1122"/>
      <c r="AI54" s="1122"/>
      <c r="AJ54" s="1122"/>
      <c r="AK54" s="1122"/>
      <c r="AL54" s="1122"/>
      <c r="AM54" s="1122"/>
      <c r="AN54" s="1122"/>
      <c r="AO54" s="1122"/>
      <c r="AP54" s="1122"/>
      <c r="AQ54" s="1122"/>
      <c r="AR54" s="1122"/>
      <c r="AS54" s="1122"/>
      <c r="AT54" s="1122"/>
      <c r="AU54" s="1122"/>
      <c r="AV54" s="1122"/>
      <c r="AW54" s="1122"/>
      <c r="AX54" s="1122"/>
      <c r="AY54" s="1122"/>
      <c r="AZ54" s="1122"/>
      <c r="BA54" s="1122"/>
      <c r="BB54" s="1122"/>
      <c r="BC54" s="1122"/>
      <c r="BD54" s="1122"/>
      <c r="BE54" s="1123"/>
      <c r="BF54" s="1122"/>
      <c r="BG54" s="1122"/>
      <c r="BH54" s="1122"/>
      <c r="BI54" s="1122"/>
    </row>
    <row r="55" spans="1:61" ht="21" customHeight="1">
      <c r="A55" s="1122" t="s">
        <v>1571</v>
      </c>
      <c r="B55" s="1122"/>
      <c r="C55" s="1122"/>
      <c r="D55" s="1122"/>
      <c r="E55" s="1122"/>
      <c r="F55" s="1122"/>
      <c r="G55" s="1122"/>
      <c r="H55" s="1122"/>
      <c r="I55" s="1122"/>
      <c r="J55" s="1122"/>
      <c r="K55" s="1122"/>
      <c r="L55" s="1122"/>
      <c r="M55" s="1122"/>
      <c r="N55" s="1122"/>
      <c r="O55" s="1122"/>
      <c r="P55" s="1122"/>
      <c r="Q55" s="1122"/>
      <c r="R55" s="1122"/>
      <c r="S55" s="1122"/>
      <c r="T55" s="1122"/>
      <c r="U55" s="1122"/>
      <c r="V55" s="1122"/>
      <c r="W55" s="1122"/>
      <c r="X55" s="1122"/>
      <c r="Y55" s="1122"/>
      <c r="Z55" s="1122"/>
      <c r="AA55" s="1122"/>
      <c r="AB55" s="1122"/>
      <c r="AC55" s="1122"/>
      <c r="AD55" s="1122"/>
      <c r="AE55" s="1122"/>
      <c r="AF55" s="1122"/>
      <c r="AG55" s="1122"/>
      <c r="AH55" s="1122"/>
      <c r="AI55" s="1122"/>
      <c r="AJ55" s="1122"/>
      <c r="AK55" s="1122"/>
      <c r="AL55" s="1122"/>
      <c r="AM55" s="1122"/>
      <c r="AN55" s="1122"/>
      <c r="AO55" s="1122"/>
      <c r="AP55" s="1122"/>
      <c r="AQ55" s="1122"/>
      <c r="AR55" s="1122"/>
      <c r="AS55" s="1122"/>
      <c r="AT55" s="1122"/>
      <c r="AU55" s="1122"/>
      <c r="AV55" s="1122"/>
      <c r="AW55" s="1122"/>
      <c r="AX55" s="1122"/>
      <c r="AY55" s="1122"/>
      <c r="AZ55" s="1122"/>
      <c r="BA55" s="1122"/>
      <c r="BB55" s="1122"/>
      <c r="BC55" s="1122"/>
      <c r="BD55" s="1122"/>
      <c r="BE55" s="1123"/>
      <c r="BF55" s="1122"/>
      <c r="BG55" s="1122"/>
      <c r="BH55" s="1122"/>
      <c r="BI55" s="1122"/>
    </row>
    <row r="56" spans="1:61" ht="21" customHeight="1">
      <c r="A56" s="1122" t="s">
        <v>1572</v>
      </c>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3"/>
      <c r="BF56" s="1122"/>
      <c r="BG56" s="1122"/>
      <c r="BH56" s="1122"/>
      <c r="BI56" s="1122"/>
    </row>
  </sheetData>
  <sheetProtection formatCells="0" formatColumns="0" formatRows="0" insertHyperlinks="0" sort="0" autoFilter="0" pivotTables="0"/>
  <protectedRanges>
    <protectedRange sqref="AW13:AW16 AW22:AW23 AW53 AW46:AW50" name="Rango1"/>
    <protectedRange sqref="AW17:AW19" name="Rango1_1"/>
    <protectedRange sqref="AW20:AW21" name="Rango1_2"/>
    <protectedRange sqref="AW24" name="Rango1_4"/>
    <protectedRange sqref="AW25:AW26" name="Rango1_4_1"/>
    <protectedRange sqref="AW27:AW29 AW31:AW43" name="Rango1_6"/>
    <protectedRange sqref="AW30 AW45" name="Rango1_8"/>
    <protectedRange sqref="AW51:AW52" name="Rango1_1_2"/>
  </protectedRanges>
  <autoFilter ref="A13:BI52">
    <filterColumn colId="38" showButton="0"/>
  </autoFilter>
  <mergeCells count="480">
    <mergeCell ref="BI51:BI52"/>
    <mergeCell ref="A54:BI54"/>
    <mergeCell ref="A55:BI55"/>
    <mergeCell ref="A56:BI56"/>
    <mergeCell ref="BC51:BC52"/>
    <mergeCell ref="BD51:BD52"/>
    <mergeCell ref="BE51:BE52"/>
    <mergeCell ref="BF51:BF52"/>
    <mergeCell ref="BG51:BG52"/>
    <mergeCell ref="BH51:BH52"/>
    <mergeCell ref="AU51:AU52"/>
    <mergeCell ref="AV51:AV52"/>
    <mergeCell ref="AW51:AW52"/>
    <mergeCell ref="AZ51:AZ52"/>
    <mergeCell ref="BA51:BA52"/>
    <mergeCell ref="BB51:BB52"/>
    <mergeCell ref="AO51:AO52"/>
    <mergeCell ref="AP51:AP52"/>
    <mergeCell ref="AQ51:AQ52"/>
    <mergeCell ref="AR51:AR52"/>
    <mergeCell ref="AS51:AS52"/>
    <mergeCell ref="AT51:AT52"/>
    <mergeCell ref="K51:K52"/>
    <mergeCell ref="L51:L52"/>
    <mergeCell ref="M51:M52"/>
    <mergeCell ref="N51:N52"/>
    <mergeCell ref="AM51:AM52"/>
    <mergeCell ref="AN51:AN52"/>
    <mergeCell ref="BI48:BI50"/>
    <mergeCell ref="A51:A52"/>
    <mergeCell ref="B51:B52"/>
    <mergeCell ref="C51:C52"/>
    <mergeCell ref="D51:D52"/>
    <mergeCell ref="E51:E52"/>
    <mergeCell ref="F51:F52"/>
    <mergeCell ref="G51:G52"/>
    <mergeCell ref="H51:H52"/>
    <mergeCell ref="I51:I52"/>
    <mergeCell ref="BC48:BC50"/>
    <mergeCell ref="BD48:BD50"/>
    <mergeCell ref="BE48:BE50"/>
    <mergeCell ref="BF48:BF50"/>
    <mergeCell ref="BG48:BG50"/>
    <mergeCell ref="BH48:BH50"/>
    <mergeCell ref="AU48:AU50"/>
    <mergeCell ref="AV48:AV50"/>
    <mergeCell ref="AW48:AW50"/>
    <mergeCell ref="AZ48:AZ50"/>
    <mergeCell ref="BA48:BA50"/>
    <mergeCell ref="BB48:BB50"/>
    <mergeCell ref="AO48:AO50"/>
    <mergeCell ref="AP48:AP50"/>
    <mergeCell ref="AQ48:AQ50"/>
    <mergeCell ref="AR48:AR50"/>
    <mergeCell ref="AS48:AS50"/>
    <mergeCell ref="AT48:AT50"/>
    <mergeCell ref="K48:K50"/>
    <mergeCell ref="L48:L50"/>
    <mergeCell ref="M48:M50"/>
    <mergeCell ref="N48:N50"/>
    <mergeCell ref="AM48:AM50"/>
    <mergeCell ref="AN48:AN50"/>
    <mergeCell ref="BI46:BI47"/>
    <mergeCell ref="A48:A50"/>
    <mergeCell ref="B48:B50"/>
    <mergeCell ref="C48:C50"/>
    <mergeCell ref="D48:D50"/>
    <mergeCell ref="E48:E50"/>
    <mergeCell ref="F48:F50"/>
    <mergeCell ref="G48:G50"/>
    <mergeCell ref="H48:H50"/>
    <mergeCell ref="I48:I50"/>
    <mergeCell ref="BC46:BC47"/>
    <mergeCell ref="BD46:BD47"/>
    <mergeCell ref="BE46:BE47"/>
    <mergeCell ref="BF46:BF47"/>
    <mergeCell ref="BG46:BG47"/>
    <mergeCell ref="BH46:BH47"/>
    <mergeCell ref="AU46:AU47"/>
    <mergeCell ref="AV46:AV47"/>
    <mergeCell ref="AW46:AW47"/>
    <mergeCell ref="AZ46:AZ47"/>
    <mergeCell ref="BA46:BA47"/>
    <mergeCell ref="BB46:BB47"/>
    <mergeCell ref="AO46:AO47"/>
    <mergeCell ref="AP46:AP47"/>
    <mergeCell ref="AQ46:AQ47"/>
    <mergeCell ref="AR46:AR47"/>
    <mergeCell ref="AS46:AS47"/>
    <mergeCell ref="AT46:AT47"/>
    <mergeCell ref="K46:K47"/>
    <mergeCell ref="L46:L47"/>
    <mergeCell ref="M46:M47"/>
    <mergeCell ref="N46:N47"/>
    <mergeCell ref="AM46:AM47"/>
    <mergeCell ref="AN46:AN47"/>
    <mergeCell ref="A46:A47"/>
    <mergeCell ref="B46:B47"/>
    <mergeCell ref="C46:C47"/>
    <mergeCell ref="D46:D47"/>
    <mergeCell ref="E46:E47"/>
    <mergeCell ref="F46:F47"/>
    <mergeCell ref="G46:G47"/>
    <mergeCell ref="H46:H47"/>
    <mergeCell ref="I46:I47"/>
    <mergeCell ref="BH27:BH29"/>
    <mergeCell ref="BI27:BI29"/>
    <mergeCell ref="BB27:BB29"/>
    <mergeCell ref="BC27:BC29"/>
    <mergeCell ref="BD27:BD29"/>
    <mergeCell ref="BE27:BE29"/>
    <mergeCell ref="BF27:BF29"/>
    <mergeCell ref="BG27:BG29"/>
    <mergeCell ref="AT27:AT29"/>
    <mergeCell ref="AU27:AU29"/>
    <mergeCell ref="AV27:AV29"/>
    <mergeCell ref="AW27:AW29"/>
    <mergeCell ref="AZ27:AZ29"/>
    <mergeCell ref="BA27:BA29"/>
    <mergeCell ref="AP27:AP29"/>
    <mergeCell ref="AQ27:AQ29"/>
    <mergeCell ref="AR27:AR29"/>
    <mergeCell ref="AS27:AS29"/>
    <mergeCell ref="I27:I29"/>
    <mergeCell ref="K27:K29"/>
    <mergeCell ref="L27:L29"/>
    <mergeCell ref="M27:M29"/>
    <mergeCell ref="N27:N29"/>
    <mergeCell ref="AM27:AM29"/>
    <mergeCell ref="AN27:AN29"/>
    <mergeCell ref="AO27:AO29"/>
    <mergeCell ref="BH25:BH26"/>
    <mergeCell ref="BI25:BI26"/>
    <mergeCell ref="A27:A29"/>
    <mergeCell ref="B27:B29"/>
    <mergeCell ref="C27:C29"/>
    <mergeCell ref="D27:D29"/>
    <mergeCell ref="E27:E29"/>
    <mergeCell ref="F27:F29"/>
    <mergeCell ref="G27:G29"/>
    <mergeCell ref="H27:H29"/>
    <mergeCell ref="BB25:BB26"/>
    <mergeCell ref="BC25:BC26"/>
    <mergeCell ref="BD25:BD26"/>
    <mergeCell ref="BE25:BE26"/>
    <mergeCell ref="BF25:BF26"/>
    <mergeCell ref="BG25:BG26"/>
    <mergeCell ref="AT25:AT26"/>
    <mergeCell ref="AU25:AU26"/>
    <mergeCell ref="AV25:AV26"/>
    <mergeCell ref="AW25:AW26"/>
    <mergeCell ref="AZ25:AZ26"/>
    <mergeCell ref="BA25:BA26"/>
    <mergeCell ref="AN25:AN26"/>
    <mergeCell ref="AO25:AO26"/>
    <mergeCell ref="AP25:AP26"/>
    <mergeCell ref="AQ25:AQ26"/>
    <mergeCell ref="AR25:AR26"/>
    <mergeCell ref="AS25:AS26"/>
    <mergeCell ref="I25:I26"/>
    <mergeCell ref="K25:K26"/>
    <mergeCell ref="L25:L26"/>
    <mergeCell ref="M25:M26"/>
    <mergeCell ref="N25:N26"/>
    <mergeCell ref="AM25:AM26"/>
    <mergeCell ref="BH22:BH23"/>
    <mergeCell ref="BI22:BI23"/>
    <mergeCell ref="A25:A26"/>
    <mergeCell ref="B25:B26"/>
    <mergeCell ref="C25:C26"/>
    <mergeCell ref="D25:D26"/>
    <mergeCell ref="E25:E26"/>
    <mergeCell ref="F25:F26"/>
    <mergeCell ref="G25:G26"/>
    <mergeCell ref="H25:H26"/>
    <mergeCell ref="BB22:BB23"/>
    <mergeCell ref="BC22:BC23"/>
    <mergeCell ref="BD22:BD23"/>
    <mergeCell ref="BE22:BE23"/>
    <mergeCell ref="BF22:BF23"/>
    <mergeCell ref="BG22:BG23"/>
    <mergeCell ref="AT22:AT23"/>
    <mergeCell ref="AU22:AU23"/>
    <mergeCell ref="AV22:AV23"/>
    <mergeCell ref="AW22:AW23"/>
    <mergeCell ref="AZ22:AZ23"/>
    <mergeCell ref="BA22:BA23"/>
    <mergeCell ref="AN22:AN23"/>
    <mergeCell ref="AO22:AO23"/>
    <mergeCell ref="AP22:AP23"/>
    <mergeCell ref="AQ22:AQ23"/>
    <mergeCell ref="AR22:AR23"/>
    <mergeCell ref="AS22:AS23"/>
    <mergeCell ref="I22:I23"/>
    <mergeCell ref="K22:K23"/>
    <mergeCell ref="L22:L23"/>
    <mergeCell ref="M22:M23"/>
    <mergeCell ref="N22:N23"/>
    <mergeCell ref="AM22:AM23"/>
    <mergeCell ref="BH20:BH21"/>
    <mergeCell ref="BI20:BI21"/>
    <mergeCell ref="A22:A23"/>
    <mergeCell ref="B22:B23"/>
    <mergeCell ref="C22:C23"/>
    <mergeCell ref="D22:D23"/>
    <mergeCell ref="E22:E23"/>
    <mergeCell ref="F22:F23"/>
    <mergeCell ref="G22:G23"/>
    <mergeCell ref="H22:H23"/>
    <mergeCell ref="BB20:BB21"/>
    <mergeCell ref="BC20:BC21"/>
    <mergeCell ref="BD20:BD21"/>
    <mergeCell ref="BE20:BE21"/>
    <mergeCell ref="BF20:BF21"/>
    <mergeCell ref="BG20:BG21"/>
    <mergeCell ref="AT20:AT21"/>
    <mergeCell ref="AU20:AU21"/>
    <mergeCell ref="AV20:AV21"/>
    <mergeCell ref="AW20:AW21"/>
    <mergeCell ref="AZ20:AZ21"/>
    <mergeCell ref="BA20:BA21"/>
    <mergeCell ref="AN20:AN21"/>
    <mergeCell ref="AO20:AO21"/>
    <mergeCell ref="AQ20:AQ21"/>
    <mergeCell ref="AR20:AR21"/>
    <mergeCell ref="AS20:AS21"/>
    <mergeCell ref="AF20:AF21"/>
    <mergeCell ref="AG20:AG21"/>
    <mergeCell ref="AH20:AH21"/>
    <mergeCell ref="AJ20:AJ21"/>
    <mergeCell ref="AL20:AL21"/>
    <mergeCell ref="AM20:AM21"/>
    <mergeCell ref="AC20:AC21"/>
    <mergeCell ref="AE20:AE21"/>
    <mergeCell ref="M20:M21"/>
    <mergeCell ref="N20:N21"/>
    <mergeCell ref="O20:O21"/>
    <mergeCell ref="P20:P21"/>
    <mergeCell ref="Q20:Q21"/>
    <mergeCell ref="S20:S21"/>
    <mergeCell ref="AP20:AP21"/>
    <mergeCell ref="A20:A21"/>
    <mergeCell ref="B20:B21"/>
    <mergeCell ref="C20:C21"/>
    <mergeCell ref="D20:D21"/>
    <mergeCell ref="E20:E21"/>
    <mergeCell ref="F20:F21"/>
    <mergeCell ref="W18:W19"/>
    <mergeCell ref="Y18:Y19"/>
    <mergeCell ref="AA18:AA19"/>
    <mergeCell ref="G20:G21"/>
    <mergeCell ref="H20:H21"/>
    <mergeCell ref="I20:I21"/>
    <mergeCell ref="J20:J21"/>
    <mergeCell ref="K20:K21"/>
    <mergeCell ref="L20:L21"/>
    <mergeCell ref="U20:U21"/>
    <mergeCell ref="W20:W21"/>
    <mergeCell ref="Y20:Y21"/>
    <mergeCell ref="AA20:AA21"/>
    <mergeCell ref="BG17:BG19"/>
    <mergeCell ref="BH17:BH19"/>
    <mergeCell ref="BI17:BI19"/>
    <mergeCell ref="I18:I19"/>
    <mergeCell ref="J18:J19"/>
    <mergeCell ref="O18:O19"/>
    <mergeCell ref="P18:P19"/>
    <mergeCell ref="Q18:Q19"/>
    <mergeCell ref="S18:S19"/>
    <mergeCell ref="U18:U19"/>
    <mergeCell ref="BA17:BA19"/>
    <mergeCell ref="BB17:BB19"/>
    <mergeCell ref="BC17:BC19"/>
    <mergeCell ref="BD17:BD19"/>
    <mergeCell ref="BE17:BE19"/>
    <mergeCell ref="BF17:BF19"/>
    <mergeCell ref="AS17:AS19"/>
    <mergeCell ref="AT17:AT19"/>
    <mergeCell ref="AU17:AU19"/>
    <mergeCell ref="AV17:AV19"/>
    <mergeCell ref="AW17:AW19"/>
    <mergeCell ref="AZ17:AZ19"/>
    <mergeCell ref="AM17:AM19"/>
    <mergeCell ref="AN17:AN19"/>
    <mergeCell ref="AV14:AV16"/>
    <mergeCell ref="AW14:AW16"/>
    <mergeCell ref="N14:N16"/>
    <mergeCell ref="AM14:AM16"/>
    <mergeCell ref="AO17:AO19"/>
    <mergeCell ref="AP17:AP19"/>
    <mergeCell ref="AQ17:AQ19"/>
    <mergeCell ref="AR17:AR19"/>
    <mergeCell ref="G17:G19"/>
    <mergeCell ref="H17:H19"/>
    <mergeCell ref="K17:K19"/>
    <mergeCell ref="L17:L19"/>
    <mergeCell ref="M17:M19"/>
    <mergeCell ref="N17:N19"/>
    <mergeCell ref="AL18:AL19"/>
    <mergeCell ref="AC18:AC19"/>
    <mergeCell ref="AE18:AE19"/>
    <mergeCell ref="AF18:AF19"/>
    <mergeCell ref="AG18:AG19"/>
    <mergeCell ref="AH18:AH19"/>
    <mergeCell ref="AJ18:AJ19"/>
    <mergeCell ref="I14:I16"/>
    <mergeCell ref="K14:K16"/>
    <mergeCell ref="L14:L16"/>
    <mergeCell ref="M14:M16"/>
    <mergeCell ref="BF14:BF16"/>
    <mergeCell ref="BG14:BG16"/>
    <mergeCell ref="BH14:BH16"/>
    <mergeCell ref="BI14:BI16"/>
    <mergeCell ref="A17:A19"/>
    <mergeCell ref="B17:B19"/>
    <mergeCell ref="C17:C19"/>
    <mergeCell ref="D17:D19"/>
    <mergeCell ref="E17:E19"/>
    <mergeCell ref="F17:F19"/>
    <mergeCell ref="AZ14:AZ16"/>
    <mergeCell ref="BA14:BA16"/>
    <mergeCell ref="BB14:BB16"/>
    <mergeCell ref="BC14:BC16"/>
    <mergeCell ref="BD14:BD16"/>
    <mergeCell ref="BE14:BE16"/>
    <mergeCell ref="AR14:AR16"/>
    <mergeCell ref="AS14:AS16"/>
    <mergeCell ref="AT14:AT16"/>
    <mergeCell ref="AU14:AU16"/>
    <mergeCell ref="A14:A16"/>
    <mergeCell ref="B14:B16"/>
    <mergeCell ref="C14:C16"/>
    <mergeCell ref="D14:D16"/>
    <mergeCell ref="E14:E16"/>
    <mergeCell ref="F14:F16"/>
    <mergeCell ref="O12:O13"/>
    <mergeCell ref="P12:P13"/>
    <mergeCell ref="AX12:AX13"/>
    <mergeCell ref="L9:L13"/>
    <mergeCell ref="M9:M13"/>
    <mergeCell ref="F7:F13"/>
    <mergeCell ref="G7:G13"/>
    <mergeCell ref="H7:I11"/>
    <mergeCell ref="J7:J13"/>
    <mergeCell ref="K7:K13"/>
    <mergeCell ref="H12:H13"/>
    <mergeCell ref="I12:I13"/>
    <mergeCell ref="AN14:AN16"/>
    <mergeCell ref="AO14:AO16"/>
    <mergeCell ref="AP14:AP16"/>
    <mergeCell ref="AQ14:AQ16"/>
    <mergeCell ref="G14:G16"/>
    <mergeCell ref="H14:H16"/>
    <mergeCell ref="L7:N7"/>
    <mergeCell ref="Q11:Q13"/>
    <mergeCell ref="R11:R13"/>
    <mergeCell ref="A7:A13"/>
    <mergeCell ref="B7:B13"/>
    <mergeCell ref="C7:C13"/>
    <mergeCell ref="D7:D13"/>
    <mergeCell ref="E7:E13"/>
    <mergeCell ref="S11:S13"/>
    <mergeCell ref="U11:U13"/>
    <mergeCell ref="W11:W13"/>
    <mergeCell ref="Y11:Y13"/>
    <mergeCell ref="T10:T13"/>
    <mergeCell ref="V10:V13"/>
    <mergeCell ref="X10:X13"/>
    <mergeCell ref="O7:AV7"/>
    <mergeCell ref="AA11:AA13"/>
    <mergeCell ref="AC11:AC13"/>
    <mergeCell ref="Q10:S10"/>
    <mergeCell ref="Z10:Z13"/>
    <mergeCell ref="AB10:AB13"/>
    <mergeCell ref="AT9:AT13"/>
    <mergeCell ref="AU9:AU13"/>
    <mergeCell ref="AE10:AF10"/>
    <mergeCell ref="AG10:AH10"/>
    <mergeCell ref="AR10:AR13"/>
    <mergeCell ref="AS10:AS13"/>
    <mergeCell ref="AW7:BD7"/>
    <mergeCell ref="BE7:BE13"/>
    <mergeCell ref="BF7:BF13"/>
    <mergeCell ref="BG7:BG13"/>
    <mergeCell ref="BH7:BH13"/>
    <mergeCell ref="AQ8:AQ13"/>
    <mergeCell ref="AR8:AS9"/>
    <mergeCell ref="AT8:AV8"/>
    <mergeCell ref="AD10:AD13"/>
    <mergeCell ref="AY12:AY13"/>
    <mergeCell ref="BC12:BC13"/>
    <mergeCell ref="BD12:BD13"/>
    <mergeCell ref="AE11:AE13"/>
    <mergeCell ref="AF11:AF13"/>
    <mergeCell ref="AG11:AG13"/>
    <mergeCell ref="AH11:AH13"/>
    <mergeCell ref="AJ11:AJ13"/>
    <mergeCell ref="AL11:AL13"/>
    <mergeCell ref="AX8:AY11"/>
    <mergeCell ref="AZ8:AZ13"/>
    <mergeCell ref="BA8:BA13"/>
    <mergeCell ref="BB8:BB13"/>
    <mergeCell ref="BC8:BD11"/>
    <mergeCell ref="AW8:AW13"/>
    <mergeCell ref="BD30:BD45"/>
    <mergeCell ref="BC30:BC45"/>
    <mergeCell ref="BA30:BA45"/>
    <mergeCell ref="A2:B4"/>
    <mergeCell ref="C2:BF4"/>
    <mergeCell ref="BG2:BI2"/>
    <mergeCell ref="BG3:BI3"/>
    <mergeCell ref="BG4:BI4"/>
    <mergeCell ref="A5:BI5"/>
    <mergeCell ref="A6:B6"/>
    <mergeCell ref="C6:K6"/>
    <mergeCell ref="L6:BD6"/>
    <mergeCell ref="BE6:BF6"/>
    <mergeCell ref="BG6:BI6"/>
    <mergeCell ref="BI7:BI13"/>
    <mergeCell ref="L8:N8"/>
    <mergeCell ref="O8:P11"/>
    <mergeCell ref="Q8:AF9"/>
    <mergeCell ref="AG8:AH9"/>
    <mergeCell ref="AI8:AI13"/>
    <mergeCell ref="AJ8:AL10"/>
    <mergeCell ref="AM8:AN13"/>
    <mergeCell ref="AO8:AO13"/>
    <mergeCell ref="AP8:AP13"/>
    <mergeCell ref="E30:E45"/>
    <mergeCell ref="F30:F45"/>
    <mergeCell ref="G30:G45"/>
    <mergeCell ref="H30:H45"/>
    <mergeCell ref="I30:I44"/>
    <mergeCell ref="J30:J44"/>
    <mergeCell ref="A30:A45"/>
    <mergeCell ref="B30:B45"/>
    <mergeCell ref="C30:C45"/>
    <mergeCell ref="D30:D45"/>
    <mergeCell ref="K30:K45"/>
    <mergeCell ref="L30:L45"/>
    <mergeCell ref="M30:M45"/>
    <mergeCell ref="N30:N45"/>
    <mergeCell ref="O30:O44"/>
    <mergeCell ref="P30:P44"/>
    <mergeCell ref="Q30:Q44"/>
    <mergeCell ref="R30:R44"/>
    <mergeCell ref="S30:S44"/>
    <mergeCell ref="T30:T44"/>
    <mergeCell ref="U30:U44"/>
    <mergeCell ref="V30:V44"/>
    <mergeCell ref="W30:W44"/>
    <mergeCell ref="X30:X44"/>
    <mergeCell ref="Y30:Y44"/>
    <mergeCell ref="Z30:Z44"/>
    <mergeCell ref="AA30:AA44"/>
    <mergeCell ref="AB30:AB44"/>
    <mergeCell ref="AC30:AC44"/>
    <mergeCell ref="AD30:AD44"/>
    <mergeCell ref="AE30:AE44"/>
    <mergeCell ref="AF30:AF44"/>
    <mergeCell ref="AG30:AG44"/>
    <mergeCell ref="AH30:AH44"/>
    <mergeCell ref="AI30:AI44"/>
    <mergeCell ref="AJ30:AJ44"/>
    <mergeCell ref="AK30:AK44"/>
    <mergeCell ref="AV30:AV45"/>
    <mergeCell ref="AW30:AW45"/>
    <mergeCell ref="AX30:AX44"/>
    <mergeCell ref="AY30:AY44"/>
    <mergeCell ref="AZ30:AZ45"/>
    <mergeCell ref="BB30:BB45"/>
    <mergeCell ref="AM30:AM45"/>
    <mergeCell ref="AN30:AN45"/>
    <mergeCell ref="AO30:AO45"/>
    <mergeCell ref="AP30:AP45"/>
    <mergeCell ref="AQ30:AQ45"/>
    <mergeCell ref="AR30:AR45"/>
    <mergeCell ref="AS30:AS45"/>
    <mergeCell ref="AT30:AT45"/>
    <mergeCell ref="AU30:AU45"/>
  </mergeCells>
  <conditionalFormatting sqref="N14">
    <cfRule type="containsText" dxfId="136" priority="106" stopIfTrue="1" operator="containsText" text="Extrema">
      <formula>NOT(ISERROR(SEARCH("Extrema",N14)))</formula>
    </cfRule>
    <cfRule type="containsText" dxfId="135" priority="107" stopIfTrue="1" operator="containsText" text="Alta">
      <formula>NOT(ISERROR(SEARCH("Alta",N14)))</formula>
    </cfRule>
    <cfRule type="containsText" dxfId="134" priority="108" stopIfTrue="1" operator="containsText" text="Moderada">
      <formula>NOT(ISERROR(SEARCH("Moderada",N14)))</formula>
    </cfRule>
    <cfRule type="containsText" dxfId="133" priority="109" stopIfTrue="1" operator="containsText" text="Baja">
      <formula>NOT(ISERROR(SEARCH("Baja",N14)))</formula>
    </cfRule>
    <cfRule type="containsText" dxfId="132" priority="110" stopIfTrue="1" operator="containsText" text="23">
      <formula>NOT(ISERROR(SEARCH("23",N14)))</formula>
    </cfRule>
  </conditionalFormatting>
  <conditionalFormatting sqref="AV14">
    <cfRule type="containsText" dxfId="131" priority="101" stopIfTrue="1" operator="containsText" text="Extrema">
      <formula>NOT(ISERROR(SEARCH("Extrema",AV14)))</formula>
    </cfRule>
    <cfRule type="containsText" dxfId="130" priority="102" stopIfTrue="1" operator="containsText" text="Alta">
      <formula>NOT(ISERROR(SEARCH("Alta",AV14)))</formula>
    </cfRule>
    <cfRule type="containsText" dxfId="129" priority="103" stopIfTrue="1" operator="containsText" text="Moderada">
      <formula>NOT(ISERROR(SEARCH("Moderada",AV14)))</formula>
    </cfRule>
    <cfRule type="containsText" dxfId="128" priority="104" stopIfTrue="1" operator="containsText" text="Baja">
      <formula>NOT(ISERROR(SEARCH("Baja",AV14)))</formula>
    </cfRule>
    <cfRule type="containsText" dxfId="127" priority="105" stopIfTrue="1" operator="containsText" text="23">
      <formula>NOT(ISERROR(SEARCH("23",AV14)))</formula>
    </cfRule>
  </conditionalFormatting>
  <conditionalFormatting sqref="N17">
    <cfRule type="containsText" dxfId="126" priority="96" stopIfTrue="1" operator="containsText" text="Extrema">
      <formula>NOT(ISERROR(SEARCH("Extrema",N17)))</formula>
    </cfRule>
    <cfRule type="containsText" dxfId="125" priority="97" stopIfTrue="1" operator="containsText" text="Alta">
      <formula>NOT(ISERROR(SEARCH("Alta",N17)))</formula>
    </cfRule>
    <cfRule type="containsText" dxfId="124" priority="98" stopIfTrue="1" operator="containsText" text="Moderada">
      <formula>NOT(ISERROR(SEARCH("Moderada",N17)))</formula>
    </cfRule>
    <cfRule type="containsText" dxfId="123" priority="99" stopIfTrue="1" operator="containsText" text="Baja">
      <formula>NOT(ISERROR(SEARCH("Baja",N17)))</formula>
    </cfRule>
    <cfRule type="containsText" dxfId="122" priority="100" stopIfTrue="1" operator="containsText" text="23">
      <formula>NOT(ISERROR(SEARCH("23",N17)))</formula>
    </cfRule>
  </conditionalFormatting>
  <conditionalFormatting sqref="AV17">
    <cfRule type="containsText" dxfId="121" priority="91" stopIfTrue="1" operator="containsText" text="Extrema">
      <formula>NOT(ISERROR(SEARCH("Extrema",AV17)))</formula>
    </cfRule>
    <cfRule type="containsText" dxfId="120" priority="92" stopIfTrue="1" operator="containsText" text="Alta">
      <formula>NOT(ISERROR(SEARCH("Alta",AV17)))</formula>
    </cfRule>
    <cfRule type="containsText" dxfId="119" priority="93" stopIfTrue="1" operator="containsText" text="Moderada">
      <formula>NOT(ISERROR(SEARCH("Moderada",AV17)))</formula>
    </cfRule>
    <cfRule type="containsText" dxfId="118" priority="94" stopIfTrue="1" operator="containsText" text="Baja">
      <formula>NOT(ISERROR(SEARCH("Baja",AV17)))</formula>
    </cfRule>
    <cfRule type="containsText" dxfId="117" priority="95" stopIfTrue="1" operator="containsText" text="23">
      <formula>NOT(ISERROR(SEARCH("23",AV17)))</formula>
    </cfRule>
  </conditionalFormatting>
  <conditionalFormatting sqref="N20">
    <cfRule type="containsText" dxfId="116" priority="86" stopIfTrue="1" operator="containsText" text="Extrema">
      <formula>NOT(ISERROR(SEARCH("Extrema",N20)))</formula>
    </cfRule>
    <cfRule type="containsText" dxfId="115" priority="87" stopIfTrue="1" operator="containsText" text="Alta">
      <formula>NOT(ISERROR(SEARCH("Alta",N20)))</formula>
    </cfRule>
    <cfRule type="containsText" dxfId="114" priority="88" stopIfTrue="1" operator="containsText" text="Moderada">
      <formula>NOT(ISERROR(SEARCH("Moderada",N20)))</formula>
    </cfRule>
    <cfRule type="containsText" dxfId="113" priority="89" stopIfTrue="1" operator="containsText" text="Baja">
      <formula>NOT(ISERROR(SEARCH("Baja",N20)))</formula>
    </cfRule>
    <cfRule type="containsText" dxfId="112" priority="90" stopIfTrue="1" operator="containsText" text="23">
      <formula>NOT(ISERROR(SEARCH("23",N20)))</formula>
    </cfRule>
  </conditionalFormatting>
  <conditionalFormatting sqref="AV20">
    <cfRule type="containsText" dxfId="111" priority="81" stopIfTrue="1" operator="containsText" text="Extrema">
      <formula>NOT(ISERROR(SEARCH("Extrema",AV20)))</formula>
    </cfRule>
    <cfRule type="containsText" dxfId="110" priority="82" stopIfTrue="1" operator="containsText" text="Alta">
      <formula>NOT(ISERROR(SEARCH("Alta",AV20)))</formula>
    </cfRule>
    <cfRule type="containsText" dxfId="109" priority="83" stopIfTrue="1" operator="containsText" text="Moderada">
      <formula>NOT(ISERROR(SEARCH("Moderada",AV20)))</formula>
    </cfRule>
    <cfRule type="containsText" dxfId="108" priority="84" stopIfTrue="1" operator="containsText" text="Baja">
      <formula>NOT(ISERROR(SEARCH("Baja",AV20)))</formula>
    </cfRule>
    <cfRule type="containsText" dxfId="107" priority="85" stopIfTrue="1" operator="containsText" text="23">
      <formula>NOT(ISERROR(SEARCH("23",AV20)))</formula>
    </cfRule>
  </conditionalFormatting>
  <conditionalFormatting sqref="N22">
    <cfRule type="containsText" dxfId="106" priority="76" stopIfTrue="1" operator="containsText" text="Extrema">
      <formula>NOT(ISERROR(SEARCH("Extrema",N22)))</formula>
    </cfRule>
    <cfRule type="containsText" dxfId="105" priority="77" stopIfTrue="1" operator="containsText" text="Alta">
      <formula>NOT(ISERROR(SEARCH("Alta",N22)))</formula>
    </cfRule>
    <cfRule type="containsText" dxfId="104" priority="78" stopIfTrue="1" operator="containsText" text="Moderada">
      <formula>NOT(ISERROR(SEARCH("Moderada",N22)))</formula>
    </cfRule>
    <cfRule type="containsText" dxfId="103" priority="79" stopIfTrue="1" operator="containsText" text="Baja">
      <formula>NOT(ISERROR(SEARCH("Baja",N22)))</formula>
    </cfRule>
    <cfRule type="containsText" dxfId="102" priority="80" stopIfTrue="1" operator="containsText" text="23">
      <formula>NOT(ISERROR(SEARCH("23",N22)))</formula>
    </cfRule>
  </conditionalFormatting>
  <conditionalFormatting sqref="AV22">
    <cfRule type="containsText" dxfId="101" priority="71" stopIfTrue="1" operator="containsText" text="Extrema">
      <formula>NOT(ISERROR(SEARCH("Extrema",AV22)))</formula>
    </cfRule>
    <cfRule type="containsText" dxfId="100" priority="72" stopIfTrue="1" operator="containsText" text="Alta">
      <formula>NOT(ISERROR(SEARCH("Alta",AV22)))</formula>
    </cfRule>
    <cfRule type="containsText" dxfId="99" priority="73" stopIfTrue="1" operator="containsText" text="Moderada">
      <formula>NOT(ISERROR(SEARCH("Moderada",AV22)))</formula>
    </cfRule>
    <cfRule type="containsText" dxfId="98" priority="74" stopIfTrue="1" operator="containsText" text="Baja">
      <formula>NOT(ISERROR(SEARCH("Baja",AV22)))</formula>
    </cfRule>
    <cfRule type="containsText" dxfId="97" priority="75" stopIfTrue="1" operator="containsText" text="23">
      <formula>NOT(ISERROR(SEARCH("23",AV22)))</formula>
    </cfRule>
  </conditionalFormatting>
  <conditionalFormatting sqref="N24">
    <cfRule type="containsText" dxfId="96" priority="66" stopIfTrue="1" operator="containsText" text="Extrema">
      <formula>NOT(ISERROR(SEARCH("Extrema",N24)))</formula>
    </cfRule>
    <cfRule type="containsText" dxfId="95" priority="67" stopIfTrue="1" operator="containsText" text="Alta">
      <formula>NOT(ISERROR(SEARCH("Alta",N24)))</formula>
    </cfRule>
    <cfRule type="containsText" dxfId="94" priority="68" stopIfTrue="1" operator="containsText" text="Moderada">
      <formula>NOT(ISERROR(SEARCH("Moderada",N24)))</formula>
    </cfRule>
    <cfRule type="containsText" dxfId="93" priority="69" stopIfTrue="1" operator="containsText" text="Baja">
      <formula>NOT(ISERROR(SEARCH("Baja",N24)))</formula>
    </cfRule>
    <cfRule type="containsText" dxfId="92" priority="70" stopIfTrue="1" operator="containsText" text="23">
      <formula>NOT(ISERROR(SEARCH("23",N24)))</formula>
    </cfRule>
  </conditionalFormatting>
  <conditionalFormatting sqref="AV24">
    <cfRule type="containsText" dxfId="91" priority="61" stopIfTrue="1" operator="containsText" text="Extrema">
      <formula>NOT(ISERROR(SEARCH("Extrema",AV24)))</formula>
    </cfRule>
    <cfRule type="containsText" dxfId="90" priority="62" stopIfTrue="1" operator="containsText" text="Alta">
      <formula>NOT(ISERROR(SEARCH("Alta",AV24)))</formula>
    </cfRule>
    <cfRule type="containsText" dxfId="89" priority="63" stopIfTrue="1" operator="containsText" text="Moderada">
      <formula>NOT(ISERROR(SEARCH("Moderada",AV24)))</formula>
    </cfRule>
    <cfRule type="containsText" dxfId="88" priority="64" stopIfTrue="1" operator="containsText" text="Baja">
      <formula>NOT(ISERROR(SEARCH("Baja",AV24)))</formula>
    </cfRule>
    <cfRule type="containsText" dxfId="87" priority="65" stopIfTrue="1" operator="containsText" text="23">
      <formula>NOT(ISERROR(SEARCH("23",AV24)))</formula>
    </cfRule>
  </conditionalFormatting>
  <conditionalFormatting sqref="N25">
    <cfRule type="containsText" dxfId="86" priority="56" stopIfTrue="1" operator="containsText" text="Extrema">
      <formula>NOT(ISERROR(SEARCH("Extrema",N25)))</formula>
    </cfRule>
    <cfRule type="containsText" dxfId="85" priority="57" stopIfTrue="1" operator="containsText" text="Alta">
      <formula>NOT(ISERROR(SEARCH("Alta",N25)))</formula>
    </cfRule>
    <cfRule type="containsText" dxfId="84" priority="58" stopIfTrue="1" operator="containsText" text="Moderada">
      <formula>NOT(ISERROR(SEARCH("Moderada",N25)))</formula>
    </cfRule>
    <cfRule type="containsText" dxfId="83" priority="59" stopIfTrue="1" operator="containsText" text="Baja">
      <formula>NOT(ISERROR(SEARCH("Baja",N25)))</formula>
    </cfRule>
    <cfRule type="containsText" dxfId="82" priority="60" stopIfTrue="1" operator="containsText" text="23">
      <formula>NOT(ISERROR(SEARCH("23",N25)))</formula>
    </cfRule>
  </conditionalFormatting>
  <conditionalFormatting sqref="AV25">
    <cfRule type="containsText" dxfId="81" priority="51" stopIfTrue="1" operator="containsText" text="Extrema">
      <formula>NOT(ISERROR(SEARCH("Extrema",AV25)))</formula>
    </cfRule>
    <cfRule type="containsText" dxfId="80" priority="52" stopIfTrue="1" operator="containsText" text="Alta">
      <formula>NOT(ISERROR(SEARCH("Alta",AV25)))</formula>
    </cfRule>
    <cfRule type="containsText" dxfId="79" priority="53" stopIfTrue="1" operator="containsText" text="Moderada">
      <formula>NOT(ISERROR(SEARCH("Moderada",AV25)))</formula>
    </cfRule>
    <cfRule type="containsText" dxfId="78" priority="54" stopIfTrue="1" operator="containsText" text="Baja">
      <formula>NOT(ISERROR(SEARCH("Baja",AV25)))</formula>
    </cfRule>
    <cfRule type="containsText" dxfId="77" priority="55" stopIfTrue="1" operator="containsText" text="23">
      <formula>NOT(ISERROR(SEARCH("23",AV25)))</formula>
    </cfRule>
  </conditionalFormatting>
  <conditionalFormatting sqref="N27">
    <cfRule type="containsText" dxfId="76" priority="46" stopIfTrue="1" operator="containsText" text="Extrema">
      <formula>NOT(ISERROR(SEARCH("Extrema",N27)))</formula>
    </cfRule>
    <cfRule type="containsText" dxfId="75" priority="47" stopIfTrue="1" operator="containsText" text="Alta">
      <formula>NOT(ISERROR(SEARCH("Alta",N27)))</formula>
    </cfRule>
    <cfRule type="containsText" dxfId="74" priority="48" stopIfTrue="1" operator="containsText" text="Moderada">
      <formula>NOT(ISERROR(SEARCH("Moderada",N27)))</formula>
    </cfRule>
    <cfRule type="containsText" dxfId="73" priority="49" stopIfTrue="1" operator="containsText" text="Baja">
      <formula>NOT(ISERROR(SEARCH("Baja",N27)))</formula>
    </cfRule>
    <cfRule type="containsText" dxfId="72" priority="50" stopIfTrue="1" operator="containsText" text="23">
      <formula>NOT(ISERROR(SEARCH("23",N27)))</formula>
    </cfRule>
  </conditionalFormatting>
  <conditionalFormatting sqref="AV27">
    <cfRule type="containsText" dxfId="71" priority="41" stopIfTrue="1" operator="containsText" text="Extrema">
      <formula>NOT(ISERROR(SEARCH("Extrema",AV27)))</formula>
    </cfRule>
    <cfRule type="containsText" dxfId="70" priority="42" stopIfTrue="1" operator="containsText" text="Alta">
      <formula>NOT(ISERROR(SEARCH("Alta",AV27)))</formula>
    </cfRule>
    <cfRule type="containsText" dxfId="69" priority="43" stopIfTrue="1" operator="containsText" text="Moderada">
      <formula>NOT(ISERROR(SEARCH("Moderada",AV27)))</formula>
    </cfRule>
    <cfRule type="containsText" dxfId="68" priority="44" stopIfTrue="1" operator="containsText" text="Baja">
      <formula>NOT(ISERROR(SEARCH("Baja",AV27)))</formula>
    </cfRule>
    <cfRule type="containsText" dxfId="67" priority="45" stopIfTrue="1" operator="containsText" text="23">
      <formula>NOT(ISERROR(SEARCH("23",AV27)))</formula>
    </cfRule>
  </conditionalFormatting>
  <conditionalFormatting sqref="N30">
    <cfRule type="containsText" dxfId="66" priority="36" stopIfTrue="1" operator="containsText" text="Extrema">
      <formula>NOT(ISERROR(SEARCH("Extrema",N30)))</formula>
    </cfRule>
    <cfRule type="containsText" dxfId="65" priority="37" stopIfTrue="1" operator="containsText" text="Alta">
      <formula>NOT(ISERROR(SEARCH("Alta",N30)))</formula>
    </cfRule>
    <cfRule type="containsText" dxfId="64" priority="38" stopIfTrue="1" operator="containsText" text="Moderada">
      <formula>NOT(ISERROR(SEARCH("Moderada",N30)))</formula>
    </cfRule>
    <cfRule type="containsText" dxfId="63" priority="39" stopIfTrue="1" operator="containsText" text="Baja">
      <formula>NOT(ISERROR(SEARCH("Baja",N30)))</formula>
    </cfRule>
    <cfRule type="containsText" dxfId="62" priority="40" stopIfTrue="1" operator="containsText" text="23">
      <formula>NOT(ISERROR(SEARCH("23",N30)))</formula>
    </cfRule>
  </conditionalFormatting>
  <conditionalFormatting sqref="AV30">
    <cfRule type="containsText" dxfId="61" priority="31" stopIfTrue="1" operator="containsText" text="Extrema">
      <formula>NOT(ISERROR(SEARCH("Extrema",AV30)))</formula>
    </cfRule>
    <cfRule type="containsText" dxfId="60" priority="32" stopIfTrue="1" operator="containsText" text="Alta">
      <formula>NOT(ISERROR(SEARCH("Alta",AV30)))</formula>
    </cfRule>
    <cfRule type="containsText" dxfId="59" priority="33" stopIfTrue="1" operator="containsText" text="Moderada">
      <formula>NOT(ISERROR(SEARCH("Moderada",AV30)))</formula>
    </cfRule>
    <cfRule type="containsText" dxfId="58" priority="34" stopIfTrue="1" operator="containsText" text="Baja">
      <formula>NOT(ISERROR(SEARCH("Baja",AV30)))</formula>
    </cfRule>
    <cfRule type="containsText" dxfId="57" priority="35" stopIfTrue="1" operator="containsText" text="23">
      <formula>NOT(ISERROR(SEARCH("23",AV30)))</formula>
    </cfRule>
  </conditionalFormatting>
  <conditionalFormatting sqref="N48">
    <cfRule type="containsText" dxfId="56" priority="26" stopIfTrue="1" operator="containsText" text="Extrema">
      <formula>NOT(ISERROR(SEARCH("Extrema",N48)))</formula>
    </cfRule>
    <cfRule type="containsText" dxfId="55" priority="27" stopIfTrue="1" operator="containsText" text="Alta">
      <formula>NOT(ISERROR(SEARCH("Alta",N48)))</formula>
    </cfRule>
    <cfRule type="containsText" dxfId="54" priority="28" stopIfTrue="1" operator="containsText" text="Moderada">
      <formula>NOT(ISERROR(SEARCH("Moderada",N48)))</formula>
    </cfRule>
    <cfRule type="containsText" dxfId="53" priority="29" stopIfTrue="1" operator="containsText" text="Baja">
      <formula>NOT(ISERROR(SEARCH("Baja",N48)))</formula>
    </cfRule>
    <cfRule type="containsText" dxfId="52" priority="30" stopIfTrue="1" operator="containsText" text="23">
      <formula>NOT(ISERROR(SEARCH("23",N48)))</formula>
    </cfRule>
  </conditionalFormatting>
  <conditionalFormatting sqref="AV48">
    <cfRule type="containsText" dxfId="51" priority="21" stopIfTrue="1" operator="containsText" text="Extrema">
      <formula>NOT(ISERROR(SEARCH("Extrema",AV48)))</formula>
    </cfRule>
    <cfRule type="containsText" dxfId="50" priority="22" stopIfTrue="1" operator="containsText" text="Alta">
      <formula>NOT(ISERROR(SEARCH("Alta",AV48)))</formula>
    </cfRule>
    <cfRule type="containsText" dxfId="49" priority="23" stopIfTrue="1" operator="containsText" text="Moderada">
      <formula>NOT(ISERROR(SEARCH("Moderada",AV48)))</formula>
    </cfRule>
    <cfRule type="containsText" dxfId="48" priority="24" stopIfTrue="1" operator="containsText" text="Baja">
      <formula>NOT(ISERROR(SEARCH("Baja",AV48)))</formula>
    </cfRule>
    <cfRule type="containsText" dxfId="47" priority="25" stopIfTrue="1" operator="containsText" text="23">
      <formula>NOT(ISERROR(SEARCH("23",AV48)))</formula>
    </cfRule>
  </conditionalFormatting>
  <conditionalFormatting sqref="N46">
    <cfRule type="containsText" dxfId="46" priority="16" stopIfTrue="1" operator="containsText" text="Extrema">
      <formula>NOT(ISERROR(SEARCH("Extrema",N46)))</formula>
    </cfRule>
    <cfRule type="containsText" dxfId="45" priority="17" stopIfTrue="1" operator="containsText" text="Alta">
      <formula>NOT(ISERROR(SEARCH("Alta",N46)))</formula>
    </cfRule>
    <cfRule type="containsText" dxfId="44" priority="18" stopIfTrue="1" operator="containsText" text="Moderada">
      <formula>NOT(ISERROR(SEARCH("Moderada",N46)))</formula>
    </cfRule>
    <cfRule type="containsText" dxfId="43" priority="19" stopIfTrue="1" operator="containsText" text="Baja">
      <formula>NOT(ISERROR(SEARCH("Baja",N46)))</formula>
    </cfRule>
    <cfRule type="containsText" dxfId="42" priority="20" stopIfTrue="1" operator="containsText" text="23">
      <formula>NOT(ISERROR(SEARCH("23",N46)))</formula>
    </cfRule>
  </conditionalFormatting>
  <conditionalFormatting sqref="AV46">
    <cfRule type="containsText" dxfId="41" priority="11" stopIfTrue="1" operator="containsText" text="Extrema">
      <formula>NOT(ISERROR(SEARCH("Extrema",AV46)))</formula>
    </cfRule>
    <cfRule type="containsText" dxfId="40" priority="12" stopIfTrue="1" operator="containsText" text="Alta">
      <formula>NOT(ISERROR(SEARCH("Alta",AV46)))</formula>
    </cfRule>
    <cfRule type="containsText" dxfId="39" priority="13" stopIfTrue="1" operator="containsText" text="Moderada">
      <formula>NOT(ISERROR(SEARCH("Moderada",AV46)))</formula>
    </cfRule>
    <cfRule type="containsText" dxfId="38" priority="14" stopIfTrue="1" operator="containsText" text="Baja">
      <formula>NOT(ISERROR(SEARCH("Baja",AV46)))</formula>
    </cfRule>
    <cfRule type="containsText" dxfId="37" priority="15" stopIfTrue="1" operator="containsText" text="23">
      <formula>NOT(ISERROR(SEARCH("23",AV46)))</formula>
    </cfRule>
  </conditionalFormatting>
  <conditionalFormatting sqref="N51">
    <cfRule type="containsText" dxfId="36" priority="6" stopIfTrue="1" operator="containsText" text="Extrema">
      <formula>NOT(ISERROR(SEARCH("Extrema",N51)))</formula>
    </cfRule>
    <cfRule type="containsText" dxfId="35" priority="7" stopIfTrue="1" operator="containsText" text="Alta">
      <formula>NOT(ISERROR(SEARCH("Alta",N51)))</formula>
    </cfRule>
    <cfRule type="containsText" dxfId="34" priority="8" stopIfTrue="1" operator="containsText" text="Moderada">
      <formula>NOT(ISERROR(SEARCH("Moderada",N51)))</formula>
    </cfRule>
    <cfRule type="containsText" dxfId="33" priority="9" stopIfTrue="1" operator="containsText" text="Baja">
      <formula>NOT(ISERROR(SEARCH("Baja",N51)))</formula>
    </cfRule>
    <cfRule type="containsText" dxfId="32" priority="10" stopIfTrue="1" operator="containsText" text="23">
      <formula>NOT(ISERROR(SEARCH("23",N51)))</formula>
    </cfRule>
  </conditionalFormatting>
  <conditionalFormatting sqref="AV51">
    <cfRule type="containsText" dxfId="31" priority="1" stopIfTrue="1" operator="containsText" text="Extrema">
      <formula>NOT(ISERROR(SEARCH("Extrema",AV51)))</formula>
    </cfRule>
    <cfRule type="containsText" dxfId="30" priority="2" stopIfTrue="1" operator="containsText" text="Alta">
      <formula>NOT(ISERROR(SEARCH("Alta",AV51)))</formula>
    </cfRule>
    <cfRule type="containsText" dxfId="29" priority="3" stopIfTrue="1" operator="containsText" text="Moderada">
      <formula>NOT(ISERROR(SEARCH("Moderada",AV51)))</formula>
    </cfRule>
    <cfRule type="containsText" dxfId="28" priority="4" stopIfTrue="1" operator="containsText" text="Baja">
      <formula>NOT(ISERROR(SEARCH("Baja",AV51)))</formula>
    </cfRule>
    <cfRule type="containsText" dxfId="27" priority="5" stopIfTrue="1" operator="containsText" text="23">
      <formula>NOT(ISERROR(SEARCH("23",AV51)))</formula>
    </cfRule>
  </conditionalFormatting>
  <dataValidations count="16">
    <dataValidation type="list" allowBlank="1" showInputMessage="1" showErrorMessage="1" sqref="Q14:Q30 Q45:Q56">
      <formula1>"Asignado,No asignado"</formula1>
    </dataValidation>
    <dataValidation type="list" allowBlank="1" showInputMessage="1" showErrorMessage="1" sqref="S14:S30 S45:S56">
      <formula1>"Adecuado,Inadecuado"</formula1>
    </dataValidation>
    <dataValidation type="list" allowBlank="1" showInputMessage="1" showErrorMessage="1" sqref="U14:U30 U45:U56">
      <formula1>"Oportuna,Inoportuna"</formula1>
    </dataValidation>
    <dataValidation type="list" allowBlank="1" showInputMessage="1" showErrorMessage="1" sqref="W14:W30 W45:W56">
      <formula1>"Prevenir,Detectar,No es un control"</formula1>
    </dataValidation>
    <dataValidation type="list" allowBlank="1" showInputMessage="1" showErrorMessage="1" sqref="Y14:Y30 Y45:Y56">
      <formula1>"Confiable,No confiable"</formula1>
    </dataValidation>
    <dataValidation type="list" allowBlank="1" showInputMessage="1" showErrorMessage="1" sqref="AA14:AA30 AA45:AA56">
      <formula1>"Se investigan y resuelven oportunamente,No se investigan y no se resuelven oportunamente"</formula1>
    </dataValidation>
    <dataValidation type="list" allowBlank="1" showInputMessage="1" showErrorMessage="1" sqref="AC14:AC30 AC45:AC56">
      <formula1>"Completa,Incompleta,No existe"</formula1>
    </dataValidation>
    <dataValidation type="list" allowBlank="1" showInputMessage="1" showErrorMessage="1" sqref="AG14:AG20 AG22:AG30 AG45:AG56">
      <formula1>"Siempre se ejecuta,Algunas veces,No se ejecuta"</formula1>
    </dataValidation>
    <dataValidation type="list" allowBlank="1" showInputMessage="1" sqref="I17 I20 I22 I24:I25 I48 I51 I14 AY14:AY23 I27 I30 P14:P30 AY25:AY30">
      <formula1>INDIRECT(H14)</formula1>
    </dataValidation>
    <dataValidation type="list" allowBlank="1" showInputMessage="1" sqref="J17 J20 J22 J14 J24:J25 J27 J48 J46 J51 J30">
      <formula1>INDIRECT(D14)</formula1>
    </dataValidation>
    <dataValidation type="list" allowBlank="1" showInputMessage="1" showErrorMessage="1" sqref="AP30 AP14 AP17 AP22 AP20 AP24:AP25 AP27 AP48 AP46 AP51 AP53:AQ56">
      <formula1>"Directamente,Indirectamente,No disminuye"</formula1>
    </dataValidation>
    <dataValidation type="list" allowBlank="1" showInputMessage="1" showErrorMessage="1" sqref="AO14 AO30 AO17 AO22 AO20 AO24:AO25 AO27 AO48 AO46 AO51 AO53:AO56">
      <formula1>"Directamente,No disminuye"</formula1>
    </dataValidation>
    <dataValidation type="list" allowBlank="1" showInputMessage="1" sqref="J19 J16 J50 J29">
      <formula1>INDIRECT(D14)</formula1>
    </dataValidation>
    <dataValidation type="list" allowBlank="1" showInputMessage="1" sqref="J18 J21 J23 J15 J26 J28 J49 J47 J52">
      <formula1>INDIRECT(D14)</formula1>
    </dataValidation>
    <dataValidation type="list" allowBlank="1" showInputMessage="1" sqref="J45">
      <formula1>INDIRECT(D30)</formula1>
    </dataValidation>
    <dataValidation type="list" allowBlank="1" showInputMessage="1" sqref="I45:I46 P45:P52 AY45:AY52">
      <formula1>INDIRECT(H31)</formula1>
    </dataValidation>
  </dataValidations>
  <printOptions horizontalCentered="1" verticalCentered="1"/>
  <pageMargins left="0.31496062992125984" right="0.31496062992125984" top="0.74803149606299213" bottom="0.74803149606299213" header="0.31496062992125984" footer="0.31496062992125984"/>
  <pageSetup paperSize="41" scale="21" orientation="landscape" r:id="rId1"/>
  <headerFooter>
    <oddHeader xml:space="preserve">&amp;L
</oddHeader>
    <oddFooter>&amp;R&amp;"Arial,Negrita"&amp;72&amp;K02-009COPIA CONTROLADA</oddFooter>
  </headerFooter>
  <rowBreaks count="1" manualBreakCount="1">
    <brk id="44" max="16383" man="1"/>
  </rowBreaks>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6" r:id="rId4" name="Button 2">
              <controlPr defaultSize="0" print="0" autoFill="0" autoPict="0">
                <anchor moveWithCells="1" sizeWithCells="1">
                  <from>
                    <xdr:col>9</xdr:col>
                    <xdr:colOff>142875</xdr:colOff>
                    <xdr:row>9</xdr:row>
                    <xdr:rowOff>266700</xdr:rowOff>
                  </from>
                  <to>
                    <xdr:col>9</xdr:col>
                    <xdr:colOff>2419350</xdr:colOff>
                    <xdr:row>9</xdr:row>
                    <xdr:rowOff>495300</xdr:rowOff>
                  </to>
                </anchor>
              </controlPr>
            </control>
          </mc:Choice>
        </mc:AlternateContent>
        <mc:AlternateContent xmlns:mc="http://schemas.openxmlformats.org/markup-compatibility/2006">
          <mc:Choice Requires="x14">
            <control shapeId="36867" r:id="rId5" name="Button 3">
              <controlPr defaultSize="0" print="0" autoFill="0" autoPict="0">
                <anchor moveWithCells="1" sizeWithCells="1">
                  <from>
                    <xdr:col>9</xdr:col>
                    <xdr:colOff>161925</xdr:colOff>
                    <xdr:row>10</xdr:row>
                    <xdr:rowOff>9525</xdr:rowOff>
                  </from>
                  <to>
                    <xdr:col>9</xdr:col>
                    <xdr:colOff>2419350</xdr:colOff>
                    <xdr:row>10</xdr:row>
                    <xdr:rowOff>257175</xdr:rowOff>
                  </to>
                </anchor>
              </controlPr>
            </control>
          </mc:Choice>
        </mc:AlternateContent>
        <mc:AlternateContent xmlns:mc="http://schemas.openxmlformats.org/markup-compatibility/2006">
          <mc:Choice Requires="x14">
            <control shapeId="36893" r:id="rId6" name="Button 29">
              <controlPr defaultSize="0" print="0" autoFill="0" autoPict="0" macro="[0]!ControlSeguridad_Haga_clic_en">
                <anchor moveWithCells="1" sizeWithCells="1">
                  <from>
                    <xdr:col>14</xdr:col>
                    <xdr:colOff>809625</xdr:colOff>
                    <xdr:row>9</xdr:row>
                    <xdr:rowOff>333375</xdr:rowOff>
                  </from>
                  <to>
                    <xdr:col>15</xdr:col>
                    <xdr:colOff>2228850</xdr:colOff>
                    <xdr:row>10</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[2]PARAMETROS!#REF!</xm:f>
          </x14:formula1>
          <xm:sqref>AW51 AX51:AX52</xm:sqref>
        </x14:dataValidation>
        <x14:dataValidation type="list" allowBlank="1" showInputMessage="1" showErrorMessage="1">
          <x14:formula1>
            <xm:f>[10]PARAMETROS!#REF!</xm:f>
          </x14:formula1>
          <xm:sqref>C27:D27 G27:H27 L27:M27 AW30 AW27 O45 O27:O30 AX27:AX30 AX45</xm:sqref>
        </x14:dataValidation>
        <x14:dataValidation type="list" allowBlank="1" showInputMessage="1">
          <x14:formula1>
            <xm:f>[10]PARAMETROS!#REF!</xm:f>
          </x14:formula1>
          <xm:sqref>B27:B29</xm:sqref>
        </x14:dataValidation>
        <x14:dataValidation type="list" allowBlank="1" showInputMessage="1">
          <x14:formula1>
            <xm:f>[3]PARAMETROS!#REF!</xm:f>
          </x14:formula1>
          <xm:sqref>A25:B26</xm:sqref>
        </x14:dataValidation>
        <x14:dataValidation type="list" allowBlank="1" showInputMessage="1">
          <x14:formula1>
            <xm:f>[1]PARAMETROS!#REF!</xm:f>
          </x14:formula1>
          <xm:sqref>A14:B24 A27:A30 B30 A46:B52</xm:sqref>
        </x14:dataValidation>
        <x14:dataValidation type="list" allowBlank="1" showInputMessage="1" showErrorMessage="1">
          <x14:formula1>
            <xm:f>[3]PARAMETROS!#REF!</xm:f>
          </x14:formula1>
          <xm:sqref>H24:H25 AW24:AX24 O24:O26 C25:D25 G25 L25:M25 AW25 AX25:AX26</xm:sqref>
        </x14:dataValidation>
        <x14:dataValidation type="list" allowBlank="1" showInputMessage="1" showErrorMessage="1">
          <x14:formula1>
            <xm:f>[11]PARAMETROS!#REF!</xm:f>
          </x14:formula1>
          <xm:sqref>AW17 AW20 AX17:AX21</xm:sqref>
        </x14:dataValidation>
        <x14:dataValidation type="list" allowBlank="1" showInputMessage="1" showErrorMessage="1">
          <x14:formula1>
            <xm:f>[1]PARAMETROS!#REF!</xm:f>
          </x14:formula1>
          <xm:sqref>AX14:AX16 O14:O23 AX22:AX23 O46:O52 AX46:AX50 L14:M14 L17:M17 L20:M20 L22:M22 L24:M24 L48:M48 L46:M46 L51:M51 AW14 AW48 AW22 AW46 C14:D14 C17:D17 C20:D20 C22:D22 C24:D24 C48:D48 C46:D46 C51:D51 G14:H14 G17:H17 G20:H20 G22:H22 G24 G48:H48 G46:H46 G51:H51 C30:D30 G30:H30 L30:M30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O32"/>
  <sheetViews>
    <sheetView showGridLines="0" showRowColHeaders="0" zoomScaleNormal="100" zoomScaleSheetLayoutView="80" zoomScalePageLayoutView="50" workbookViewId="0">
      <selection activeCell="E35" sqref="E35"/>
    </sheetView>
  </sheetViews>
  <sheetFormatPr baseColWidth="10" defaultRowHeight="12.75"/>
  <cols>
    <col min="1" max="1" width="11.42578125" style="2"/>
    <col min="2" max="2" width="24.7109375" style="2" customWidth="1"/>
    <col min="3" max="3" width="39.85546875" style="298" customWidth="1"/>
    <col min="4" max="4" width="37.7109375" style="298" customWidth="1"/>
    <col min="5" max="5" width="41.42578125" style="298" customWidth="1"/>
    <col min="6" max="6" width="33.7109375" style="2" customWidth="1"/>
    <col min="7" max="7" width="17.5703125" style="2" customWidth="1"/>
    <col min="8" max="8" width="7" style="2" customWidth="1"/>
    <col min="9" max="9" width="8.5703125" style="2" customWidth="1"/>
    <col min="10" max="12" width="9.5703125" style="2" customWidth="1"/>
    <col min="13" max="240" width="11.42578125" style="2"/>
    <col min="241" max="241" width="15.7109375" style="2" customWidth="1"/>
    <col min="242" max="242" width="10.28515625" style="2" customWidth="1"/>
    <col min="243" max="243" width="16.42578125" style="2" customWidth="1"/>
    <col min="244" max="244" width="18.140625" style="2" customWidth="1"/>
    <col min="245" max="245" width="26.7109375" style="2" customWidth="1"/>
    <col min="246" max="247" width="11.42578125" style="2" customWidth="1"/>
    <col min="248" max="248" width="14.28515625" style="2" customWidth="1"/>
    <col min="249" max="249" width="25" style="2" customWidth="1"/>
    <col min="250" max="251" width="11.42578125" style="2" customWidth="1"/>
    <col min="252" max="252" width="19.7109375" style="2" customWidth="1"/>
    <col min="253" max="253" width="11.42578125" style="2" customWidth="1"/>
    <col min="254" max="254" width="14.7109375" style="2" customWidth="1"/>
    <col min="255" max="261" width="11.42578125" style="2" customWidth="1"/>
    <col min="262" max="262" width="33.5703125" style="2" customWidth="1"/>
    <col min="263" max="496" width="11.42578125" style="2"/>
    <col min="497" max="497" width="15.7109375" style="2" customWidth="1"/>
    <col min="498" max="498" width="10.28515625" style="2" customWidth="1"/>
    <col min="499" max="499" width="16.42578125" style="2" customWidth="1"/>
    <col min="500" max="500" width="18.140625" style="2" customWidth="1"/>
    <col min="501" max="501" width="26.7109375" style="2" customWidth="1"/>
    <col min="502" max="503" width="11.42578125" style="2" customWidth="1"/>
    <col min="504" max="504" width="14.28515625" style="2" customWidth="1"/>
    <col min="505" max="505" width="25" style="2" customWidth="1"/>
    <col min="506" max="507" width="11.42578125" style="2" customWidth="1"/>
    <col min="508" max="508" width="19.7109375" style="2" customWidth="1"/>
    <col min="509" max="509" width="11.42578125" style="2" customWidth="1"/>
    <col min="510" max="510" width="14.7109375" style="2" customWidth="1"/>
    <col min="511" max="517" width="11.42578125" style="2" customWidth="1"/>
    <col min="518" max="518" width="33.5703125" style="2" customWidth="1"/>
    <col min="519" max="752" width="11.42578125" style="2"/>
    <col min="753" max="753" width="15.7109375" style="2" customWidth="1"/>
    <col min="754" max="754" width="10.28515625" style="2" customWidth="1"/>
    <col min="755" max="755" width="16.42578125" style="2" customWidth="1"/>
    <col min="756" max="756" width="18.140625" style="2" customWidth="1"/>
    <col min="757" max="757" width="26.7109375" style="2" customWidth="1"/>
    <col min="758" max="759" width="11.42578125" style="2" customWidth="1"/>
    <col min="760" max="760" width="14.28515625" style="2" customWidth="1"/>
    <col min="761" max="761" width="25" style="2" customWidth="1"/>
    <col min="762" max="763" width="11.42578125" style="2" customWidth="1"/>
    <col min="764" max="764" width="19.7109375" style="2" customWidth="1"/>
    <col min="765" max="765" width="11.42578125" style="2" customWidth="1"/>
    <col min="766" max="766" width="14.7109375" style="2" customWidth="1"/>
    <col min="767" max="773" width="11.42578125" style="2" customWidth="1"/>
    <col min="774" max="774" width="33.5703125" style="2" customWidth="1"/>
    <col min="775" max="1008" width="11.42578125" style="2"/>
    <col min="1009" max="1009" width="15.7109375" style="2" customWidth="1"/>
    <col min="1010" max="1010" width="10.28515625" style="2" customWidth="1"/>
    <col min="1011" max="1011" width="16.42578125" style="2" customWidth="1"/>
    <col min="1012" max="1012" width="18.140625" style="2" customWidth="1"/>
    <col min="1013" max="1013" width="26.7109375" style="2" customWidth="1"/>
    <col min="1014" max="1015" width="11.42578125" style="2" customWidth="1"/>
    <col min="1016" max="1016" width="14.28515625" style="2" customWidth="1"/>
    <col min="1017" max="1017" width="25" style="2" customWidth="1"/>
    <col min="1018" max="1019" width="11.42578125" style="2" customWidth="1"/>
    <col min="1020" max="1020" width="19.7109375" style="2" customWidth="1"/>
    <col min="1021" max="1021" width="11.42578125" style="2" customWidth="1"/>
    <col min="1022" max="1022" width="14.7109375" style="2" customWidth="1"/>
    <col min="1023" max="1029" width="11.42578125" style="2" customWidth="1"/>
    <col min="1030" max="1030" width="33.5703125" style="2" customWidth="1"/>
    <col min="1031" max="1264" width="11.42578125" style="2"/>
    <col min="1265" max="1265" width="15.7109375" style="2" customWidth="1"/>
    <col min="1266" max="1266" width="10.28515625" style="2" customWidth="1"/>
    <col min="1267" max="1267" width="16.42578125" style="2" customWidth="1"/>
    <col min="1268" max="1268" width="18.140625" style="2" customWidth="1"/>
    <col min="1269" max="1269" width="26.7109375" style="2" customWidth="1"/>
    <col min="1270" max="1271" width="11.42578125" style="2" customWidth="1"/>
    <col min="1272" max="1272" width="14.28515625" style="2" customWidth="1"/>
    <col min="1273" max="1273" width="25" style="2" customWidth="1"/>
    <col min="1274" max="1275" width="11.42578125" style="2" customWidth="1"/>
    <col min="1276" max="1276" width="19.7109375" style="2" customWidth="1"/>
    <col min="1277" max="1277" width="11.42578125" style="2" customWidth="1"/>
    <col min="1278" max="1278" width="14.7109375" style="2" customWidth="1"/>
    <col min="1279" max="1285" width="11.42578125" style="2" customWidth="1"/>
    <col min="1286" max="1286" width="33.5703125" style="2" customWidth="1"/>
    <col min="1287" max="1520" width="11.42578125" style="2"/>
    <col min="1521" max="1521" width="15.7109375" style="2" customWidth="1"/>
    <col min="1522" max="1522" width="10.28515625" style="2" customWidth="1"/>
    <col min="1523" max="1523" width="16.42578125" style="2" customWidth="1"/>
    <col min="1524" max="1524" width="18.140625" style="2" customWidth="1"/>
    <col min="1525" max="1525" width="26.7109375" style="2" customWidth="1"/>
    <col min="1526" max="1527" width="11.42578125" style="2" customWidth="1"/>
    <col min="1528" max="1528" width="14.28515625" style="2" customWidth="1"/>
    <col min="1529" max="1529" width="25" style="2" customWidth="1"/>
    <col min="1530" max="1531" width="11.42578125" style="2" customWidth="1"/>
    <col min="1532" max="1532" width="19.7109375" style="2" customWidth="1"/>
    <col min="1533" max="1533" width="11.42578125" style="2" customWidth="1"/>
    <col min="1534" max="1534" width="14.7109375" style="2" customWidth="1"/>
    <col min="1535" max="1541" width="11.42578125" style="2" customWidth="1"/>
    <col min="1542" max="1542" width="33.5703125" style="2" customWidth="1"/>
    <col min="1543" max="1776" width="11.42578125" style="2"/>
    <col min="1777" max="1777" width="15.7109375" style="2" customWidth="1"/>
    <col min="1778" max="1778" width="10.28515625" style="2" customWidth="1"/>
    <col min="1779" max="1779" width="16.42578125" style="2" customWidth="1"/>
    <col min="1780" max="1780" width="18.140625" style="2" customWidth="1"/>
    <col min="1781" max="1781" width="26.7109375" style="2" customWidth="1"/>
    <col min="1782" max="1783" width="11.42578125" style="2" customWidth="1"/>
    <col min="1784" max="1784" width="14.28515625" style="2" customWidth="1"/>
    <col min="1785" max="1785" width="25" style="2" customWidth="1"/>
    <col min="1786" max="1787" width="11.42578125" style="2" customWidth="1"/>
    <col min="1788" max="1788" width="19.7109375" style="2" customWidth="1"/>
    <col min="1789" max="1789" width="11.42578125" style="2" customWidth="1"/>
    <col min="1790" max="1790" width="14.7109375" style="2" customWidth="1"/>
    <col min="1791" max="1797" width="11.42578125" style="2" customWidth="1"/>
    <col min="1798" max="1798" width="33.5703125" style="2" customWidth="1"/>
    <col min="1799" max="2032" width="11.42578125" style="2"/>
    <col min="2033" max="2033" width="15.7109375" style="2" customWidth="1"/>
    <col min="2034" max="2034" width="10.28515625" style="2" customWidth="1"/>
    <col min="2035" max="2035" width="16.42578125" style="2" customWidth="1"/>
    <col min="2036" max="2036" width="18.140625" style="2" customWidth="1"/>
    <col min="2037" max="2037" width="26.7109375" style="2" customWidth="1"/>
    <col min="2038" max="2039" width="11.42578125" style="2" customWidth="1"/>
    <col min="2040" max="2040" width="14.28515625" style="2" customWidth="1"/>
    <col min="2041" max="2041" width="25" style="2" customWidth="1"/>
    <col min="2042" max="2043" width="11.42578125" style="2" customWidth="1"/>
    <col min="2044" max="2044" width="19.7109375" style="2" customWidth="1"/>
    <col min="2045" max="2045" width="11.42578125" style="2" customWidth="1"/>
    <col min="2046" max="2046" width="14.7109375" style="2" customWidth="1"/>
    <col min="2047" max="2053" width="11.42578125" style="2" customWidth="1"/>
    <col min="2054" max="2054" width="33.5703125" style="2" customWidth="1"/>
    <col min="2055" max="2288" width="11.42578125" style="2"/>
    <col min="2289" max="2289" width="15.7109375" style="2" customWidth="1"/>
    <col min="2290" max="2290" width="10.28515625" style="2" customWidth="1"/>
    <col min="2291" max="2291" width="16.42578125" style="2" customWidth="1"/>
    <col min="2292" max="2292" width="18.140625" style="2" customWidth="1"/>
    <col min="2293" max="2293" width="26.7109375" style="2" customWidth="1"/>
    <col min="2294" max="2295" width="11.42578125" style="2" customWidth="1"/>
    <col min="2296" max="2296" width="14.28515625" style="2" customWidth="1"/>
    <col min="2297" max="2297" width="25" style="2" customWidth="1"/>
    <col min="2298" max="2299" width="11.42578125" style="2" customWidth="1"/>
    <col min="2300" max="2300" width="19.7109375" style="2" customWidth="1"/>
    <col min="2301" max="2301" width="11.42578125" style="2" customWidth="1"/>
    <col min="2302" max="2302" width="14.7109375" style="2" customWidth="1"/>
    <col min="2303" max="2309" width="11.42578125" style="2" customWidth="1"/>
    <col min="2310" max="2310" width="33.5703125" style="2" customWidth="1"/>
    <col min="2311" max="2544" width="11.42578125" style="2"/>
    <col min="2545" max="2545" width="15.7109375" style="2" customWidth="1"/>
    <col min="2546" max="2546" width="10.28515625" style="2" customWidth="1"/>
    <col min="2547" max="2547" width="16.42578125" style="2" customWidth="1"/>
    <col min="2548" max="2548" width="18.140625" style="2" customWidth="1"/>
    <col min="2549" max="2549" width="26.7109375" style="2" customWidth="1"/>
    <col min="2550" max="2551" width="11.42578125" style="2" customWidth="1"/>
    <col min="2552" max="2552" width="14.28515625" style="2" customWidth="1"/>
    <col min="2553" max="2553" width="25" style="2" customWidth="1"/>
    <col min="2554" max="2555" width="11.42578125" style="2" customWidth="1"/>
    <col min="2556" max="2556" width="19.7109375" style="2" customWidth="1"/>
    <col min="2557" max="2557" width="11.42578125" style="2" customWidth="1"/>
    <col min="2558" max="2558" width="14.7109375" style="2" customWidth="1"/>
    <col min="2559" max="2565" width="11.42578125" style="2" customWidth="1"/>
    <col min="2566" max="2566" width="33.5703125" style="2" customWidth="1"/>
    <col min="2567" max="2800" width="11.42578125" style="2"/>
    <col min="2801" max="2801" width="15.7109375" style="2" customWidth="1"/>
    <col min="2802" max="2802" width="10.28515625" style="2" customWidth="1"/>
    <col min="2803" max="2803" width="16.42578125" style="2" customWidth="1"/>
    <col min="2804" max="2804" width="18.140625" style="2" customWidth="1"/>
    <col min="2805" max="2805" width="26.7109375" style="2" customWidth="1"/>
    <col min="2806" max="2807" width="11.42578125" style="2" customWidth="1"/>
    <col min="2808" max="2808" width="14.28515625" style="2" customWidth="1"/>
    <col min="2809" max="2809" width="25" style="2" customWidth="1"/>
    <col min="2810" max="2811" width="11.42578125" style="2" customWidth="1"/>
    <col min="2812" max="2812" width="19.7109375" style="2" customWidth="1"/>
    <col min="2813" max="2813" width="11.42578125" style="2" customWidth="1"/>
    <col min="2814" max="2814" width="14.7109375" style="2" customWidth="1"/>
    <col min="2815" max="2821" width="11.42578125" style="2" customWidth="1"/>
    <col min="2822" max="2822" width="33.5703125" style="2" customWidth="1"/>
    <col min="2823" max="3056" width="11.42578125" style="2"/>
    <col min="3057" max="3057" width="15.7109375" style="2" customWidth="1"/>
    <col min="3058" max="3058" width="10.28515625" style="2" customWidth="1"/>
    <col min="3059" max="3059" width="16.42578125" style="2" customWidth="1"/>
    <col min="3060" max="3060" width="18.140625" style="2" customWidth="1"/>
    <col min="3061" max="3061" width="26.7109375" style="2" customWidth="1"/>
    <col min="3062" max="3063" width="11.42578125" style="2" customWidth="1"/>
    <col min="3064" max="3064" width="14.28515625" style="2" customWidth="1"/>
    <col min="3065" max="3065" width="25" style="2" customWidth="1"/>
    <col min="3066" max="3067" width="11.42578125" style="2" customWidth="1"/>
    <col min="3068" max="3068" width="19.7109375" style="2" customWidth="1"/>
    <col min="3069" max="3069" width="11.42578125" style="2" customWidth="1"/>
    <col min="3070" max="3070" width="14.7109375" style="2" customWidth="1"/>
    <col min="3071" max="3077" width="11.42578125" style="2" customWidth="1"/>
    <col min="3078" max="3078" width="33.5703125" style="2" customWidth="1"/>
    <col min="3079" max="3312" width="11.42578125" style="2"/>
    <col min="3313" max="3313" width="15.7109375" style="2" customWidth="1"/>
    <col min="3314" max="3314" width="10.28515625" style="2" customWidth="1"/>
    <col min="3315" max="3315" width="16.42578125" style="2" customWidth="1"/>
    <col min="3316" max="3316" width="18.140625" style="2" customWidth="1"/>
    <col min="3317" max="3317" width="26.7109375" style="2" customWidth="1"/>
    <col min="3318" max="3319" width="11.42578125" style="2" customWidth="1"/>
    <col min="3320" max="3320" width="14.28515625" style="2" customWidth="1"/>
    <col min="3321" max="3321" width="25" style="2" customWidth="1"/>
    <col min="3322" max="3323" width="11.42578125" style="2" customWidth="1"/>
    <col min="3324" max="3324" width="19.7109375" style="2" customWidth="1"/>
    <col min="3325" max="3325" width="11.42578125" style="2" customWidth="1"/>
    <col min="3326" max="3326" width="14.7109375" style="2" customWidth="1"/>
    <col min="3327" max="3333" width="11.42578125" style="2" customWidth="1"/>
    <col min="3334" max="3334" width="33.5703125" style="2" customWidth="1"/>
    <col min="3335" max="3568" width="11.42578125" style="2"/>
    <col min="3569" max="3569" width="15.7109375" style="2" customWidth="1"/>
    <col min="3570" max="3570" width="10.28515625" style="2" customWidth="1"/>
    <col min="3571" max="3571" width="16.42578125" style="2" customWidth="1"/>
    <col min="3572" max="3572" width="18.140625" style="2" customWidth="1"/>
    <col min="3573" max="3573" width="26.7109375" style="2" customWidth="1"/>
    <col min="3574" max="3575" width="11.42578125" style="2" customWidth="1"/>
    <col min="3576" max="3576" width="14.28515625" style="2" customWidth="1"/>
    <col min="3577" max="3577" width="25" style="2" customWidth="1"/>
    <col min="3578" max="3579" width="11.42578125" style="2" customWidth="1"/>
    <col min="3580" max="3580" width="19.7109375" style="2" customWidth="1"/>
    <col min="3581" max="3581" width="11.42578125" style="2" customWidth="1"/>
    <col min="3582" max="3582" width="14.7109375" style="2" customWidth="1"/>
    <col min="3583" max="3589" width="11.42578125" style="2" customWidth="1"/>
    <col min="3590" max="3590" width="33.5703125" style="2" customWidth="1"/>
    <col min="3591" max="3824" width="11.42578125" style="2"/>
    <col min="3825" max="3825" width="15.7109375" style="2" customWidth="1"/>
    <col min="3826" max="3826" width="10.28515625" style="2" customWidth="1"/>
    <col min="3827" max="3827" width="16.42578125" style="2" customWidth="1"/>
    <col min="3828" max="3828" width="18.140625" style="2" customWidth="1"/>
    <col min="3829" max="3829" width="26.7109375" style="2" customWidth="1"/>
    <col min="3830" max="3831" width="11.42578125" style="2" customWidth="1"/>
    <col min="3832" max="3832" width="14.28515625" style="2" customWidth="1"/>
    <col min="3833" max="3833" width="25" style="2" customWidth="1"/>
    <col min="3834" max="3835" width="11.42578125" style="2" customWidth="1"/>
    <col min="3836" max="3836" width="19.7109375" style="2" customWidth="1"/>
    <col min="3837" max="3837" width="11.42578125" style="2" customWidth="1"/>
    <col min="3838" max="3838" width="14.7109375" style="2" customWidth="1"/>
    <col min="3839" max="3845" width="11.42578125" style="2" customWidth="1"/>
    <col min="3846" max="3846" width="33.5703125" style="2" customWidth="1"/>
    <col min="3847" max="4080" width="11.42578125" style="2"/>
    <col min="4081" max="4081" width="15.7109375" style="2" customWidth="1"/>
    <col min="4082" max="4082" width="10.28515625" style="2" customWidth="1"/>
    <col min="4083" max="4083" width="16.42578125" style="2" customWidth="1"/>
    <col min="4084" max="4084" width="18.140625" style="2" customWidth="1"/>
    <col min="4085" max="4085" width="26.7109375" style="2" customWidth="1"/>
    <col min="4086" max="4087" width="11.42578125" style="2" customWidth="1"/>
    <col min="4088" max="4088" width="14.28515625" style="2" customWidth="1"/>
    <col min="4089" max="4089" width="25" style="2" customWidth="1"/>
    <col min="4090" max="4091" width="11.42578125" style="2" customWidth="1"/>
    <col min="4092" max="4092" width="19.7109375" style="2" customWidth="1"/>
    <col min="4093" max="4093" width="11.42578125" style="2" customWidth="1"/>
    <col min="4094" max="4094" width="14.7109375" style="2" customWidth="1"/>
    <col min="4095" max="4101" width="11.42578125" style="2" customWidth="1"/>
    <col min="4102" max="4102" width="33.5703125" style="2" customWidth="1"/>
    <col min="4103" max="4336" width="11.42578125" style="2"/>
    <col min="4337" max="4337" width="15.7109375" style="2" customWidth="1"/>
    <col min="4338" max="4338" width="10.28515625" style="2" customWidth="1"/>
    <col min="4339" max="4339" width="16.42578125" style="2" customWidth="1"/>
    <col min="4340" max="4340" width="18.140625" style="2" customWidth="1"/>
    <col min="4341" max="4341" width="26.7109375" style="2" customWidth="1"/>
    <col min="4342" max="4343" width="11.42578125" style="2" customWidth="1"/>
    <col min="4344" max="4344" width="14.28515625" style="2" customWidth="1"/>
    <col min="4345" max="4345" width="25" style="2" customWidth="1"/>
    <col min="4346" max="4347" width="11.42578125" style="2" customWidth="1"/>
    <col min="4348" max="4348" width="19.7109375" style="2" customWidth="1"/>
    <col min="4349" max="4349" width="11.42578125" style="2" customWidth="1"/>
    <col min="4350" max="4350" width="14.7109375" style="2" customWidth="1"/>
    <col min="4351" max="4357" width="11.42578125" style="2" customWidth="1"/>
    <col min="4358" max="4358" width="33.5703125" style="2" customWidth="1"/>
    <col min="4359" max="4592" width="11.42578125" style="2"/>
    <col min="4593" max="4593" width="15.7109375" style="2" customWidth="1"/>
    <col min="4594" max="4594" width="10.28515625" style="2" customWidth="1"/>
    <col min="4595" max="4595" width="16.42578125" style="2" customWidth="1"/>
    <col min="4596" max="4596" width="18.140625" style="2" customWidth="1"/>
    <col min="4597" max="4597" width="26.7109375" style="2" customWidth="1"/>
    <col min="4598" max="4599" width="11.42578125" style="2" customWidth="1"/>
    <col min="4600" max="4600" width="14.28515625" style="2" customWidth="1"/>
    <col min="4601" max="4601" width="25" style="2" customWidth="1"/>
    <col min="4602" max="4603" width="11.42578125" style="2" customWidth="1"/>
    <col min="4604" max="4604" width="19.7109375" style="2" customWidth="1"/>
    <col min="4605" max="4605" width="11.42578125" style="2" customWidth="1"/>
    <col min="4606" max="4606" width="14.7109375" style="2" customWidth="1"/>
    <col min="4607" max="4613" width="11.42578125" style="2" customWidth="1"/>
    <col min="4614" max="4614" width="33.5703125" style="2" customWidth="1"/>
    <col min="4615" max="4848" width="11.42578125" style="2"/>
    <col min="4849" max="4849" width="15.7109375" style="2" customWidth="1"/>
    <col min="4850" max="4850" width="10.28515625" style="2" customWidth="1"/>
    <col min="4851" max="4851" width="16.42578125" style="2" customWidth="1"/>
    <col min="4852" max="4852" width="18.140625" style="2" customWidth="1"/>
    <col min="4853" max="4853" width="26.7109375" style="2" customWidth="1"/>
    <col min="4854" max="4855" width="11.42578125" style="2" customWidth="1"/>
    <col min="4856" max="4856" width="14.28515625" style="2" customWidth="1"/>
    <col min="4857" max="4857" width="25" style="2" customWidth="1"/>
    <col min="4858" max="4859" width="11.42578125" style="2" customWidth="1"/>
    <col min="4860" max="4860" width="19.7109375" style="2" customWidth="1"/>
    <col min="4861" max="4861" width="11.42578125" style="2" customWidth="1"/>
    <col min="4862" max="4862" width="14.7109375" style="2" customWidth="1"/>
    <col min="4863" max="4869" width="11.42578125" style="2" customWidth="1"/>
    <col min="4870" max="4870" width="33.5703125" style="2" customWidth="1"/>
    <col min="4871" max="5104" width="11.42578125" style="2"/>
    <col min="5105" max="5105" width="15.7109375" style="2" customWidth="1"/>
    <col min="5106" max="5106" width="10.28515625" style="2" customWidth="1"/>
    <col min="5107" max="5107" width="16.42578125" style="2" customWidth="1"/>
    <col min="5108" max="5108" width="18.140625" style="2" customWidth="1"/>
    <col min="5109" max="5109" width="26.7109375" style="2" customWidth="1"/>
    <col min="5110" max="5111" width="11.42578125" style="2" customWidth="1"/>
    <col min="5112" max="5112" width="14.28515625" style="2" customWidth="1"/>
    <col min="5113" max="5113" width="25" style="2" customWidth="1"/>
    <col min="5114" max="5115" width="11.42578125" style="2" customWidth="1"/>
    <col min="5116" max="5116" width="19.7109375" style="2" customWidth="1"/>
    <col min="5117" max="5117" width="11.42578125" style="2" customWidth="1"/>
    <col min="5118" max="5118" width="14.7109375" style="2" customWidth="1"/>
    <col min="5119" max="5125" width="11.42578125" style="2" customWidth="1"/>
    <col min="5126" max="5126" width="33.5703125" style="2" customWidth="1"/>
    <col min="5127" max="5360" width="11.42578125" style="2"/>
    <col min="5361" max="5361" width="15.7109375" style="2" customWidth="1"/>
    <col min="5362" max="5362" width="10.28515625" style="2" customWidth="1"/>
    <col min="5363" max="5363" width="16.42578125" style="2" customWidth="1"/>
    <col min="5364" max="5364" width="18.140625" style="2" customWidth="1"/>
    <col min="5365" max="5365" width="26.7109375" style="2" customWidth="1"/>
    <col min="5366" max="5367" width="11.42578125" style="2" customWidth="1"/>
    <col min="5368" max="5368" width="14.28515625" style="2" customWidth="1"/>
    <col min="5369" max="5369" width="25" style="2" customWidth="1"/>
    <col min="5370" max="5371" width="11.42578125" style="2" customWidth="1"/>
    <col min="5372" max="5372" width="19.7109375" style="2" customWidth="1"/>
    <col min="5373" max="5373" width="11.42578125" style="2" customWidth="1"/>
    <col min="5374" max="5374" width="14.7109375" style="2" customWidth="1"/>
    <col min="5375" max="5381" width="11.42578125" style="2" customWidth="1"/>
    <col min="5382" max="5382" width="33.5703125" style="2" customWidth="1"/>
    <col min="5383" max="5616" width="11.42578125" style="2"/>
    <col min="5617" max="5617" width="15.7109375" style="2" customWidth="1"/>
    <col min="5618" max="5618" width="10.28515625" style="2" customWidth="1"/>
    <col min="5619" max="5619" width="16.42578125" style="2" customWidth="1"/>
    <col min="5620" max="5620" width="18.140625" style="2" customWidth="1"/>
    <col min="5621" max="5621" width="26.7109375" style="2" customWidth="1"/>
    <col min="5622" max="5623" width="11.42578125" style="2" customWidth="1"/>
    <col min="5624" max="5624" width="14.28515625" style="2" customWidth="1"/>
    <col min="5625" max="5625" width="25" style="2" customWidth="1"/>
    <col min="5626" max="5627" width="11.42578125" style="2" customWidth="1"/>
    <col min="5628" max="5628" width="19.7109375" style="2" customWidth="1"/>
    <col min="5629" max="5629" width="11.42578125" style="2" customWidth="1"/>
    <col min="5630" max="5630" width="14.7109375" style="2" customWidth="1"/>
    <col min="5631" max="5637" width="11.42578125" style="2" customWidth="1"/>
    <col min="5638" max="5638" width="33.5703125" style="2" customWidth="1"/>
    <col min="5639" max="5872" width="11.42578125" style="2"/>
    <col min="5873" max="5873" width="15.7109375" style="2" customWidth="1"/>
    <col min="5874" max="5874" width="10.28515625" style="2" customWidth="1"/>
    <col min="5875" max="5875" width="16.42578125" style="2" customWidth="1"/>
    <col min="5876" max="5876" width="18.140625" style="2" customWidth="1"/>
    <col min="5877" max="5877" width="26.7109375" style="2" customWidth="1"/>
    <col min="5878" max="5879" width="11.42578125" style="2" customWidth="1"/>
    <col min="5880" max="5880" width="14.28515625" style="2" customWidth="1"/>
    <col min="5881" max="5881" width="25" style="2" customWidth="1"/>
    <col min="5882" max="5883" width="11.42578125" style="2" customWidth="1"/>
    <col min="5884" max="5884" width="19.7109375" style="2" customWidth="1"/>
    <col min="5885" max="5885" width="11.42578125" style="2" customWidth="1"/>
    <col min="5886" max="5886" width="14.7109375" style="2" customWidth="1"/>
    <col min="5887" max="5893" width="11.42578125" style="2" customWidth="1"/>
    <col min="5894" max="5894" width="33.5703125" style="2" customWidth="1"/>
    <col min="5895" max="6128" width="11.42578125" style="2"/>
    <col min="6129" max="6129" width="15.7109375" style="2" customWidth="1"/>
    <col min="6130" max="6130" width="10.28515625" style="2" customWidth="1"/>
    <col min="6131" max="6131" width="16.42578125" style="2" customWidth="1"/>
    <col min="6132" max="6132" width="18.140625" style="2" customWidth="1"/>
    <col min="6133" max="6133" width="26.7109375" style="2" customWidth="1"/>
    <col min="6134" max="6135" width="11.42578125" style="2" customWidth="1"/>
    <col min="6136" max="6136" width="14.28515625" style="2" customWidth="1"/>
    <col min="6137" max="6137" width="25" style="2" customWidth="1"/>
    <col min="6138" max="6139" width="11.42578125" style="2" customWidth="1"/>
    <col min="6140" max="6140" width="19.7109375" style="2" customWidth="1"/>
    <col min="6141" max="6141" width="11.42578125" style="2" customWidth="1"/>
    <col min="6142" max="6142" width="14.7109375" style="2" customWidth="1"/>
    <col min="6143" max="6149" width="11.42578125" style="2" customWidth="1"/>
    <col min="6150" max="6150" width="33.5703125" style="2" customWidth="1"/>
    <col min="6151" max="6384" width="11.42578125" style="2"/>
    <col min="6385" max="6385" width="15.7109375" style="2" customWidth="1"/>
    <col min="6386" max="6386" width="10.28515625" style="2" customWidth="1"/>
    <col min="6387" max="6387" width="16.42578125" style="2" customWidth="1"/>
    <col min="6388" max="6388" width="18.140625" style="2" customWidth="1"/>
    <col min="6389" max="6389" width="26.7109375" style="2" customWidth="1"/>
    <col min="6390" max="6391" width="11.42578125" style="2" customWidth="1"/>
    <col min="6392" max="6392" width="14.28515625" style="2" customWidth="1"/>
    <col min="6393" max="6393" width="25" style="2" customWidth="1"/>
    <col min="6394" max="6395" width="11.42578125" style="2" customWidth="1"/>
    <col min="6396" max="6396" width="19.7109375" style="2" customWidth="1"/>
    <col min="6397" max="6397" width="11.42578125" style="2" customWidth="1"/>
    <col min="6398" max="6398" width="14.7109375" style="2" customWidth="1"/>
    <col min="6399" max="6405" width="11.42578125" style="2" customWidth="1"/>
    <col min="6406" max="6406" width="33.5703125" style="2" customWidth="1"/>
    <col min="6407" max="6640" width="11.42578125" style="2"/>
    <col min="6641" max="6641" width="15.7109375" style="2" customWidth="1"/>
    <col min="6642" max="6642" width="10.28515625" style="2" customWidth="1"/>
    <col min="6643" max="6643" width="16.42578125" style="2" customWidth="1"/>
    <col min="6644" max="6644" width="18.140625" style="2" customWidth="1"/>
    <col min="6645" max="6645" width="26.7109375" style="2" customWidth="1"/>
    <col min="6646" max="6647" width="11.42578125" style="2" customWidth="1"/>
    <col min="6648" max="6648" width="14.28515625" style="2" customWidth="1"/>
    <col min="6649" max="6649" width="25" style="2" customWidth="1"/>
    <col min="6650" max="6651" width="11.42578125" style="2" customWidth="1"/>
    <col min="6652" max="6652" width="19.7109375" style="2" customWidth="1"/>
    <col min="6653" max="6653" width="11.42578125" style="2" customWidth="1"/>
    <col min="6654" max="6654" width="14.7109375" style="2" customWidth="1"/>
    <col min="6655" max="6661" width="11.42578125" style="2" customWidth="1"/>
    <col min="6662" max="6662" width="33.5703125" style="2" customWidth="1"/>
    <col min="6663" max="6896" width="11.42578125" style="2"/>
    <col min="6897" max="6897" width="15.7109375" style="2" customWidth="1"/>
    <col min="6898" max="6898" width="10.28515625" style="2" customWidth="1"/>
    <col min="6899" max="6899" width="16.42578125" style="2" customWidth="1"/>
    <col min="6900" max="6900" width="18.140625" style="2" customWidth="1"/>
    <col min="6901" max="6901" width="26.7109375" style="2" customWidth="1"/>
    <col min="6902" max="6903" width="11.42578125" style="2" customWidth="1"/>
    <col min="6904" max="6904" width="14.28515625" style="2" customWidth="1"/>
    <col min="6905" max="6905" width="25" style="2" customWidth="1"/>
    <col min="6906" max="6907" width="11.42578125" style="2" customWidth="1"/>
    <col min="6908" max="6908" width="19.7109375" style="2" customWidth="1"/>
    <col min="6909" max="6909" width="11.42578125" style="2" customWidth="1"/>
    <col min="6910" max="6910" width="14.7109375" style="2" customWidth="1"/>
    <col min="6911" max="6917" width="11.42578125" style="2" customWidth="1"/>
    <col min="6918" max="6918" width="33.5703125" style="2" customWidth="1"/>
    <col min="6919" max="7152" width="11.42578125" style="2"/>
    <col min="7153" max="7153" width="15.7109375" style="2" customWidth="1"/>
    <col min="7154" max="7154" width="10.28515625" style="2" customWidth="1"/>
    <col min="7155" max="7155" width="16.42578125" style="2" customWidth="1"/>
    <col min="7156" max="7156" width="18.140625" style="2" customWidth="1"/>
    <col min="7157" max="7157" width="26.7109375" style="2" customWidth="1"/>
    <col min="7158" max="7159" width="11.42578125" style="2" customWidth="1"/>
    <col min="7160" max="7160" width="14.28515625" style="2" customWidth="1"/>
    <col min="7161" max="7161" width="25" style="2" customWidth="1"/>
    <col min="7162" max="7163" width="11.42578125" style="2" customWidth="1"/>
    <col min="7164" max="7164" width="19.7109375" style="2" customWidth="1"/>
    <col min="7165" max="7165" width="11.42578125" style="2" customWidth="1"/>
    <col min="7166" max="7166" width="14.7109375" style="2" customWidth="1"/>
    <col min="7167" max="7173" width="11.42578125" style="2" customWidth="1"/>
    <col min="7174" max="7174" width="33.5703125" style="2" customWidth="1"/>
    <col min="7175" max="7408" width="11.42578125" style="2"/>
    <col min="7409" max="7409" width="15.7109375" style="2" customWidth="1"/>
    <col min="7410" max="7410" width="10.28515625" style="2" customWidth="1"/>
    <col min="7411" max="7411" width="16.42578125" style="2" customWidth="1"/>
    <col min="7412" max="7412" width="18.140625" style="2" customWidth="1"/>
    <col min="7413" max="7413" width="26.7109375" style="2" customWidth="1"/>
    <col min="7414" max="7415" width="11.42578125" style="2" customWidth="1"/>
    <col min="7416" max="7416" width="14.28515625" style="2" customWidth="1"/>
    <col min="7417" max="7417" width="25" style="2" customWidth="1"/>
    <col min="7418" max="7419" width="11.42578125" style="2" customWidth="1"/>
    <col min="7420" max="7420" width="19.7109375" style="2" customWidth="1"/>
    <col min="7421" max="7421" width="11.42578125" style="2" customWidth="1"/>
    <col min="7422" max="7422" width="14.7109375" style="2" customWidth="1"/>
    <col min="7423" max="7429" width="11.42578125" style="2" customWidth="1"/>
    <col min="7430" max="7430" width="33.5703125" style="2" customWidth="1"/>
    <col min="7431" max="7664" width="11.42578125" style="2"/>
    <col min="7665" max="7665" width="15.7109375" style="2" customWidth="1"/>
    <col min="7666" max="7666" width="10.28515625" style="2" customWidth="1"/>
    <col min="7667" max="7667" width="16.42578125" style="2" customWidth="1"/>
    <col min="7668" max="7668" width="18.140625" style="2" customWidth="1"/>
    <col min="7669" max="7669" width="26.7109375" style="2" customWidth="1"/>
    <col min="7670" max="7671" width="11.42578125" style="2" customWidth="1"/>
    <col min="7672" max="7672" width="14.28515625" style="2" customWidth="1"/>
    <col min="7673" max="7673" width="25" style="2" customWidth="1"/>
    <col min="7674" max="7675" width="11.42578125" style="2" customWidth="1"/>
    <col min="7676" max="7676" width="19.7109375" style="2" customWidth="1"/>
    <col min="7677" max="7677" width="11.42578125" style="2" customWidth="1"/>
    <col min="7678" max="7678" width="14.7109375" style="2" customWidth="1"/>
    <col min="7679" max="7685" width="11.42578125" style="2" customWidth="1"/>
    <col min="7686" max="7686" width="33.5703125" style="2" customWidth="1"/>
    <col min="7687" max="7920" width="11.42578125" style="2"/>
    <col min="7921" max="7921" width="15.7109375" style="2" customWidth="1"/>
    <col min="7922" max="7922" width="10.28515625" style="2" customWidth="1"/>
    <col min="7923" max="7923" width="16.42578125" style="2" customWidth="1"/>
    <col min="7924" max="7924" width="18.140625" style="2" customWidth="1"/>
    <col min="7925" max="7925" width="26.7109375" style="2" customWidth="1"/>
    <col min="7926" max="7927" width="11.42578125" style="2" customWidth="1"/>
    <col min="7928" max="7928" width="14.28515625" style="2" customWidth="1"/>
    <col min="7929" max="7929" width="25" style="2" customWidth="1"/>
    <col min="7930" max="7931" width="11.42578125" style="2" customWidth="1"/>
    <col min="7932" max="7932" width="19.7109375" style="2" customWidth="1"/>
    <col min="7933" max="7933" width="11.42578125" style="2" customWidth="1"/>
    <col min="7934" max="7934" width="14.7109375" style="2" customWidth="1"/>
    <col min="7935" max="7941" width="11.42578125" style="2" customWidth="1"/>
    <col min="7942" max="7942" width="33.5703125" style="2" customWidth="1"/>
    <col min="7943" max="8176" width="11.42578125" style="2"/>
    <col min="8177" max="8177" width="15.7109375" style="2" customWidth="1"/>
    <col min="8178" max="8178" width="10.28515625" style="2" customWidth="1"/>
    <col min="8179" max="8179" width="16.42578125" style="2" customWidth="1"/>
    <col min="8180" max="8180" width="18.140625" style="2" customWidth="1"/>
    <col min="8181" max="8181" width="26.7109375" style="2" customWidth="1"/>
    <col min="8182" max="8183" width="11.42578125" style="2" customWidth="1"/>
    <col min="8184" max="8184" width="14.28515625" style="2" customWidth="1"/>
    <col min="8185" max="8185" width="25" style="2" customWidth="1"/>
    <col min="8186" max="8187" width="11.42578125" style="2" customWidth="1"/>
    <col min="8188" max="8188" width="19.7109375" style="2" customWidth="1"/>
    <col min="8189" max="8189" width="11.42578125" style="2" customWidth="1"/>
    <col min="8190" max="8190" width="14.7109375" style="2" customWidth="1"/>
    <col min="8191" max="8197" width="11.42578125" style="2" customWidth="1"/>
    <col min="8198" max="8198" width="33.5703125" style="2" customWidth="1"/>
    <col min="8199" max="8432" width="11.42578125" style="2"/>
    <col min="8433" max="8433" width="15.7109375" style="2" customWidth="1"/>
    <col min="8434" max="8434" width="10.28515625" style="2" customWidth="1"/>
    <col min="8435" max="8435" width="16.42578125" style="2" customWidth="1"/>
    <col min="8436" max="8436" width="18.140625" style="2" customWidth="1"/>
    <col min="8437" max="8437" width="26.7109375" style="2" customWidth="1"/>
    <col min="8438" max="8439" width="11.42578125" style="2" customWidth="1"/>
    <col min="8440" max="8440" width="14.28515625" style="2" customWidth="1"/>
    <col min="8441" max="8441" width="25" style="2" customWidth="1"/>
    <col min="8442" max="8443" width="11.42578125" style="2" customWidth="1"/>
    <col min="8444" max="8444" width="19.7109375" style="2" customWidth="1"/>
    <col min="8445" max="8445" width="11.42578125" style="2" customWidth="1"/>
    <col min="8446" max="8446" width="14.7109375" style="2" customWidth="1"/>
    <col min="8447" max="8453" width="11.42578125" style="2" customWidth="1"/>
    <col min="8454" max="8454" width="33.5703125" style="2" customWidth="1"/>
    <col min="8455" max="8688" width="11.42578125" style="2"/>
    <col min="8689" max="8689" width="15.7109375" style="2" customWidth="1"/>
    <col min="8690" max="8690" width="10.28515625" style="2" customWidth="1"/>
    <col min="8691" max="8691" width="16.42578125" style="2" customWidth="1"/>
    <col min="8692" max="8692" width="18.140625" style="2" customWidth="1"/>
    <col min="8693" max="8693" width="26.7109375" style="2" customWidth="1"/>
    <col min="8694" max="8695" width="11.42578125" style="2" customWidth="1"/>
    <col min="8696" max="8696" width="14.28515625" style="2" customWidth="1"/>
    <col min="8697" max="8697" width="25" style="2" customWidth="1"/>
    <col min="8698" max="8699" width="11.42578125" style="2" customWidth="1"/>
    <col min="8700" max="8700" width="19.7109375" style="2" customWidth="1"/>
    <col min="8701" max="8701" width="11.42578125" style="2" customWidth="1"/>
    <col min="8702" max="8702" width="14.7109375" style="2" customWidth="1"/>
    <col min="8703" max="8709" width="11.42578125" style="2" customWidth="1"/>
    <col min="8710" max="8710" width="33.5703125" style="2" customWidth="1"/>
    <col min="8711" max="8944" width="11.42578125" style="2"/>
    <col min="8945" max="8945" width="15.7109375" style="2" customWidth="1"/>
    <col min="8946" max="8946" width="10.28515625" style="2" customWidth="1"/>
    <col min="8947" max="8947" width="16.42578125" style="2" customWidth="1"/>
    <col min="8948" max="8948" width="18.140625" style="2" customWidth="1"/>
    <col min="8949" max="8949" width="26.7109375" style="2" customWidth="1"/>
    <col min="8950" max="8951" width="11.42578125" style="2" customWidth="1"/>
    <col min="8952" max="8952" width="14.28515625" style="2" customWidth="1"/>
    <col min="8953" max="8953" width="25" style="2" customWidth="1"/>
    <col min="8954" max="8955" width="11.42578125" style="2" customWidth="1"/>
    <col min="8956" max="8956" width="19.7109375" style="2" customWidth="1"/>
    <col min="8957" max="8957" width="11.42578125" style="2" customWidth="1"/>
    <col min="8958" max="8958" width="14.7109375" style="2" customWidth="1"/>
    <col min="8959" max="8965" width="11.42578125" style="2" customWidth="1"/>
    <col min="8966" max="8966" width="33.5703125" style="2" customWidth="1"/>
    <col min="8967" max="9200" width="11.42578125" style="2"/>
    <col min="9201" max="9201" width="15.7109375" style="2" customWidth="1"/>
    <col min="9202" max="9202" width="10.28515625" style="2" customWidth="1"/>
    <col min="9203" max="9203" width="16.42578125" style="2" customWidth="1"/>
    <col min="9204" max="9204" width="18.140625" style="2" customWidth="1"/>
    <col min="9205" max="9205" width="26.7109375" style="2" customWidth="1"/>
    <col min="9206" max="9207" width="11.42578125" style="2" customWidth="1"/>
    <col min="9208" max="9208" width="14.28515625" style="2" customWidth="1"/>
    <col min="9209" max="9209" width="25" style="2" customWidth="1"/>
    <col min="9210" max="9211" width="11.42578125" style="2" customWidth="1"/>
    <col min="9212" max="9212" width="19.7109375" style="2" customWidth="1"/>
    <col min="9213" max="9213" width="11.42578125" style="2" customWidth="1"/>
    <col min="9214" max="9214" width="14.7109375" style="2" customWidth="1"/>
    <col min="9215" max="9221" width="11.42578125" style="2" customWidth="1"/>
    <col min="9222" max="9222" width="33.5703125" style="2" customWidth="1"/>
    <col min="9223" max="9456" width="11.42578125" style="2"/>
    <col min="9457" max="9457" width="15.7109375" style="2" customWidth="1"/>
    <col min="9458" max="9458" width="10.28515625" style="2" customWidth="1"/>
    <col min="9459" max="9459" width="16.42578125" style="2" customWidth="1"/>
    <col min="9460" max="9460" width="18.140625" style="2" customWidth="1"/>
    <col min="9461" max="9461" width="26.7109375" style="2" customWidth="1"/>
    <col min="9462" max="9463" width="11.42578125" style="2" customWidth="1"/>
    <col min="9464" max="9464" width="14.28515625" style="2" customWidth="1"/>
    <col min="9465" max="9465" width="25" style="2" customWidth="1"/>
    <col min="9466" max="9467" width="11.42578125" style="2" customWidth="1"/>
    <col min="9468" max="9468" width="19.7109375" style="2" customWidth="1"/>
    <col min="9469" max="9469" width="11.42578125" style="2" customWidth="1"/>
    <col min="9470" max="9470" width="14.7109375" style="2" customWidth="1"/>
    <col min="9471" max="9477" width="11.42578125" style="2" customWidth="1"/>
    <col min="9478" max="9478" width="33.5703125" style="2" customWidth="1"/>
    <col min="9479" max="9712" width="11.42578125" style="2"/>
    <col min="9713" max="9713" width="15.7109375" style="2" customWidth="1"/>
    <col min="9714" max="9714" width="10.28515625" style="2" customWidth="1"/>
    <col min="9715" max="9715" width="16.42578125" style="2" customWidth="1"/>
    <col min="9716" max="9716" width="18.140625" style="2" customWidth="1"/>
    <col min="9717" max="9717" width="26.7109375" style="2" customWidth="1"/>
    <col min="9718" max="9719" width="11.42578125" style="2" customWidth="1"/>
    <col min="9720" max="9720" width="14.28515625" style="2" customWidth="1"/>
    <col min="9721" max="9721" width="25" style="2" customWidth="1"/>
    <col min="9722" max="9723" width="11.42578125" style="2" customWidth="1"/>
    <col min="9724" max="9724" width="19.7109375" style="2" customWidth="1"/>
    <col min="9725" max="9725" width="11.42578125" style="2" customWidth="1"/>
    <col min="9726" max="9726" width="14.7109375" style="2" customWidth="1"/>
    <col min="9727" max="9733" width="11.42578125" style="2" customWidth="1"/>
    <col min="9734" max="9734" width="33.5703125" style="2" customWidth="1"/>
    <col min="9735" max="9968" width="11.42578125" style="2"/>
    <col min="9969" max="9969" width="15.7109375" style="2" customWidth="1"/>
    <col min="9970" max="9970" width="10.28515625" style="2" customWidth="1"/>
    <col min="9971" max="9971" width="16.42578125" style="2" customWidth="1"/>
    <col min="9972" max="9972" width="18.140625" style="2" customWidth="1"/>
    <col min="9973" max="9973" width="26.7109375" style="2" customWidth="1"/>
    <col min="9974" max="9975" width="11.42578125" style="2" customWidth="1"/>
    <col min="9976" max="9976" width="14.28515625" style="2" customWidth="1"/>
    <col min="9977" max="9977" width="25" style="2" customWidth="1"/>
    <col min="9978" max="9979" width="11.42578125" style="2" customWidth="1"/>
    <col min="9980" max="9980" width="19.7109375" style="2" customWidth="1"/>
    <col min="9981" max="9981" width="11.42578125" style="2" customWidth="1"/>
    <col min="9982" max="9982" width="14.7109375" style="2" customWidth="1"/>
    <col min="9983" max="9989" width="11.42578125" style="2" customWidth="1"/>
    <col min="9990" max="9990" width="33.5703125" style="2" customWidth="1"/>
    <col min="9991" max="10224" width="11.42578125" style="2"/>
    <col min="10225" max="10225" width="15.7109375" style="2" customWidth="1"/>
    <col min="10226" max="10226" width="10.28515625" style="2" customWidth="1"/>
    <col min="10227" max="10227" width="16.42578125" style="2" customWidth="1"/>
    <col min="10228" max="10228" width="18.140625" style="2" customWidth="1"/>
    <col min="10229" max="10229" width="26.7109375" style="2" customWidth="1"/>
    <col min="10230" max="10231" width="11.42578125" style="2" customWidth="1"/>
    <col min="10232" max="10232" width="14.28515625" style="2" customWidth="1"/>
    <col min="10233" max="10233" width="25" style="2" customWidth="1"/>
    <col min="10234" max="10235" width="11.42578125" style="2" customWidth="1"/>
    <col min="10236" max="10236" width="19.7109375" style="2" customWidth="1"/>
    <col min="10237" max="10237" width="11.42578125" style="2" customWidth="1"/>
    <col min="10238" max="10238" width="14.7109375" style="2" customWidth="1"/>
    <col min="10239" max="10245" width="11.42578125" style="2" customWidth="1"/>
    <col min="10246" max="10246" width="33.5703125" style="2" customWidth="1"/>
    <col min="10247" max="10480" width="11.42578125" style="2"/>
    <col min="10481" max="10481" width="15.7109375" style="2" customWidth="1"/>
    <col min="10482" max="10482" width="10.28515625" style="2" customWidth="1"/>
    <col min="10483" max="10483" width="16.42578125" style="2" customWidth="1"/>
    <col min="10484" max="10484" width="18.140625" style="2" customWidth="1"/>
    <col min="10485" max="10485" width="26.7109375" style="2" customWidth="1"/>
    <col min="10486" max="10487" width="11.42578125" style="2" customWidth="1"/>
    <col min="10488" max="10488" width="14.28515625" style="2" customWidth="1"/>
    <col min="10489" max="10489" width="25" style="2" customWidth="1"/>
    <col min="10490" max="10491" width="11.42578125" style="2" customWidth="1"/>
    <col min="10492" max="10492" width="19.7109375" style="2" customWidth="1"/>
    <col min="10493" max="10493" width="11.42578125" style="2" customWidth="1"/>
    <col min="10494" max="10494" width="14.7109375" style="2" customWidth="1"/>
    <col min="10495" max="10501" width="11.42578125" style="2" customWidth="1"/>
    <col min="10502" max="10502" width="33.5703125" style="2" customWidth="1"/>
    <col min="10503" max="10736" width="11.42578125" style="2"/>
    <col min="10737" max="10737" width="15.7109375" style="2" customWidth="1"/>
    <col min="10738" max="10738" width="10.28515625" style="2" customWidth="1"/>
    <col min="10739" max="10739" width="16.42578125" style="2" customWidth="1"/>
    <col min="10740" max="10740" width="18.140625" style="2" customWidth="1"/>
    <col min="10741" max="10741" width="26.7109375" style="2" customWidth="1"/>
    <col min="10742" max="10743" width="11.42578125" style="2" customWidth="1"/>
    <col min="10744" max="10744" width="14.28515625" style="2" customWidth="1"/>
    <col min="10745" max="10745" width="25" style="2" customWidth="1"/>
    <col min="10746" max="10747" width="11.42578125" style="2" customWidth="1"/>
    <col min="10748" max="10748" width="19.7109375" style="2" customWidth="1"/>
    <col min="10749" max="10749" width="11.42578125" style="2" customWidth="1"/>
    <col min="10750" max="10750" width="14.7109375" style="2" customWidth="1"/>
    <col min="10751" max="10757" width="11.42578125" style="2" customWidth="1"/>
    <col min="10758" max="10758" width="33.5703125" style="2" customWidth="1"/>
    <col min="10759" max="10992" width="11.42578125" style="2"/>
    <col min="10993" max="10993" width="15.7109375" style="2" customWidth="1"/>
    <col min="10994" max="10994" width="10.28515625" style="2" customWidth="1"/>
    <col min="10995" max="10995" width="16.42578125" style="2" customWidth="1"/>
    <col min="10996" max="10996" width="18.140625" style="2" customWidth="1"/>
    <col min="10997" max="10997" width="26.7109375" style="2" customWidth="1"/>
    <col min="10998" max="10999" width="11.42578125" style="2" customWidth="1"/>
    <col min="11000" max="11000" width="14.28515625" style="2" customWidth="1"/>
    <col min="11001" max="11001" width="25" style="2" customWidth="1"/>
    <col min="11002" max="11003" width="11.42578125" style="2" customWidth="1"/>
    <col min="11004" max="11004" width="19.7109375" style="2" customWidth="1"/>
    <col min="11005" max="11005" width="11.42578125" style="2" customWidth="1"/>
    <col min="11006" max="11006" width="14.7109375" style="2" customWidth="1"/>
    <col min="11007" max="11013" width="11.42578125" style="2" customWidth="1"/>
    <col min="11014" max="11014" width="33.5703125" style="2" customWidth="1"/>
    <col min="11015" max="11248" width="11.42578125" style="2"/>
    <col min="11249" max="11249" width="15.7109375" style="2" customWidth="1"/>
    <col min="11250" max="11250" width="10.28515625" style="2" customWidth="1"/>
    <col min="11251" max="11251" width="16.42578125" style="2" customWidth="1"/>
    <col min="11252" max="11252" width="18.140625" style="2" customWidth="1"/>
    <col min="11253" max="11253" width="26.7109375" style="2" customWidth="1"/>
    <col min="11254" max="11255" width="11.42578125" style="2" customWidth="1"/>
    <col min="11256" max="11256" width="14.28515625" style="2" customWidth="1"/>
    <col min="11257" max="11257" width="25" style="2" customWidth="1"/>
    <col min="11258" max="11259" width="11.42578125" style="2" customWidth="1"/>
    <col min="11260" max="11260" width="19.7109375" style="2" customWidth="1"/>
    <col min="11261" max="11261" width="11.42578125" style="2" customWidth="1"/>
    <col min="11262" max="11262" width="14.7109375" style="2" customWidth="1"/>
    <col min="11263" max="11269" width="11.42578125" style="2" customWidth="1"/>
    <col min="11270" max="11270" width="33.5703125" style="2" customWidth="1"/>
    <col min="11271" max="11504" width="11.42578125" style="2"/>
    <col min="11505" max="11505" width="15.7109375" style="2" customWidth="1"/>
    <col min="11506" max="11506" width="10.28515625" style="2" customWidth="1"/>
    <col min="11507" max="11507" width="16.42578125" style="2" customWidth="1"/>
    <col min="11508" max="11508" width="18.140625" style="2" customWidth="1"/>
    <col min="11509" max="11509" width="26.7109375" style="2" customWidth="1"/>
    <col min="11510" max="11511" width="11.42578125" style="2" customWidth="1"/>
    <col min="11512" max="11512" width="14.28515625" style="2" customWidth="1"/>
    <col min="11513" max="11513" width="25" style="2" customWidth="1"/>
    <col min="11514" max="11515" width="11.42578125" style="2" customWidth="1"/>
    <col min="11516" max="11516" width="19.7109375" style="2" customWidth="1"/>
    <col min="11517" max="11517" width="11.42578125" style="2" customWidth="1"/>
    <col min="11518" max="11518" width="14.7109375" style="2" customWidth="1"/>
    <col min="11519" max="11525" width="11.42578125" style="2" customWidth="1"/>
    <col min="11526" max="11526" width="33.5703125" style="2" customWidth="1"/>
    <col min="11527" max="11760" width="11.42578125" style="2"/>
    <col min="11761" max="11761" width="15.7109375" style="2" customWidth="1"/>
    <col min="11762" max="11762" width="10.28515625" style="2" customWidth="1"/>
    <col min="11763" max="11763" width="16.42578125" style="2" customWidth="1"/>
    <col min="11764" max="11764" width="18.140625" style="2" customWidth="1"/>
    <col min="11765" max="11765" width="26.7109375" style="2" customWidth="1"/>
    <col min="11766" max="11767" width="11.42578125" style="2" customWidth="1"/>
    <col min="11768" max="11768" width="14.28515625" style="2" customWidth="1"/>
    <col min="11769" max="11769" width="25" style="2" customWidth="1"/>
    <col min="11770" max="11771" width="11.42578125" style="2" customWidth="1"/>
    <col min="11772" max="11772" width="19.7109375" style="2" customWidth="1"/>
    <col min="11773" max="11773" width="11.42578125" style="2" customWidth="1"/>
    <col min="11774" max="11774" width="14.7109375" style="2" customWidth="1"/>
    <col min="11775" max="11781" width="11.42578125" style="2" customWidth="1"/>
    <col min="11782" max="11782" width="33.5703125" style="2" customWidth="1"/>
    <col min="11783" max="12016" width="11.42578125" style="2"/>
    <col min="12017" max="12017" width="15.7109375" style="2" customWidth="1"/>
    <col min="12018" max="12018" width="10.28515625" style="2" customWidth="1"/>
    <col min="12019" max="12019" width="16.42578125" style="2" customWidth="1"/>
    <col min="12020" max="12020" width="18.140625" style="2" customWidth="1"/>
    <col min="12021" max="12021" width="26.7109375" style="2" customWidth="1"/>
    <col min="12022" max="12023" width="11.42578125" style="2" customWidth="1"/>
    <col min="12024" max="12024" width="14.28515625" style="2" customWidth="1"/>
    <col min="12025" max="12025" width="25" style="2" customWidth="1"/>
    <col min="12026" max="12027" width="11.42578125" style="2" customWidth="1"/>
    <col min="12028" max="12028" width="19.7109375" style="2" customWidth="1"/>
    <col min="12029" max="12029" width="11.42578125" style="2" customWidth="1"/>
    <col min="12030" max="12030" width="14.7109375" style="2" customWidth="1"/>
    <col min="12031" max="12037" width="11.42578125" style="2" customWidth="1"/>
    <col min="12038" max="12038" width="33.5703125" style="2" customWidth="1"/>
    <col min="12039" max="12272" width="11.42578125" style="2"/>
    <col min="12273" max="12273" width="15.7109375" style="2" customWidth="1"/>
    <col min="12274" max="12274" width="10.28515625" style="2" customWidth="1"/>
    <col min="12275" max="12275" width="16.42578125" style="2" customWidth="1"/>
    <col min="12276" max="12276" width="18.140625" style="2" customWidth="1"/>
    <col min="12277" max="12277" width="26.7109375" style="2" customWidth="1"/>
    <col min="12278" max="12279" width="11.42578125" style="2" customWidth="1"/>
    <col min="12280" max="12280" width="14.28515625" style="2" customWidth="1"/>
    <col min="12281" max="12281" width="25" style="2" customWidth="1"/>
    <col min="12282" max="12283" width="11.42578125" style="2" customWidth="1"/>
    <col min="12284" max="12284" width="19.7109375" style="2" customWidth="1"/>
    <col min="12285" max="12285" width="11.42578125" style="2" customWidth="1"/>
    <col min="12286" max="12286" width="14.7109375" style="2" customWidth="1"/>
    <col min="12287" max="12293" width="11.42578125" style="2" customWidth="1"/>
    <col min="12294" max="12294" width="33.5703125" style="2" customWidth="1"/>
    <col min="12295" max="12528" width="11.42578125" style="2"/>
    <col min="12529" max="12529" width="15.7109375" style="2" customWidth="1"/>
    <col min="12530" max="12530" width="10.28515625" style="2" customWidth="1"/>
    <col min="12531" max="12531" width="16.42578125" style="2" customWidth="1"/>
    <col min="12532" max="12532" width="18.140625" style="2" customWidth="1"/>
    <col min="12533" max="12533" width="26.7109375" style="2" customWidth="1"/>
    <col min="12534" max="12535" width="11.42578125" style="2" customWidth="1"/>
    <col min="12536" max="12536" width="14.28515625" style="2" customWidth="1"/>
    <col min="12537" max="12537" width="25" style="2" customWidth="1"/>
    <col min="12538" max="12539" width="11.42578125" style="2" customWidth="1"/>
    <col min="12540" max="12540" width="19.7109375" style="2" customWidth="1"/>
    <col min="12541" max="12541" width="11.42578125" style="2" customWidth="1"/>
    <col min="12542" max="12542" width="14.7109375" style="2" customWidth="1"/>
    <col min="12543" max="12549" width="11.42578125" style="2" customWidth="1"/>
    <col min="12550" max="12550" width="33.5703125" style="2" customWidth="1"/>
    <col min="12551" max="12784" width="11.42578125" style="2"/>
    <col min="12785" max="12785" width="15.7109375" style="2" customWidth="1"/>
    <col min="12786" max="12786" width="10.28515625" style="2" customWidth="1"/>
    <col min="12787" max="12787" width="16.42578125" style="2" customWidth="1"/>
    <col min="12788" max="12788" width="18.140625" style="2" customWidth="1"/>
    <col min="12789" max="12789" width="26.7109375" style="2" customWidth="1"/>
    <col min="12790" max="12791" width="11.42578125" style="2" customWidth="1"/>
    <col min="12792" max="12792" width="14.28515625" style="2" customWidth="1"/>
    <col min="12793" max="12793" width="25" style="2" customWidth="1"/>
    <col min="12794" max="12795" width="11.42578125" style="2" customWidth="1"/>
    <col min="12796" max="12796" width="19.7109375" style="2" customWidth="1"/>
    <col min="12797" max="12797" width="11.42578125" style="2" customWidth="1"/>
    <col min="12798" max="12798" width="14.7109375" style="2" customWidth="1"/>
    <col min="12799" max="12805" width="11.42578125" style="2" customWidth="1"/>
    <col min="12806" max="12806" width="33.5703125" style="2" customWidth="1"/>
    <col min="12807" max="13040" width="11.42578125" style="2"/>
    <col min="13041" max="13041" width="15.7109375" style="2" customWidth="1"/>
    <col min="13042" max="13042" width="10.28515625" style="2" customWidth="1"/>
    <col min="13043" max="13043" width="16.42578125" style="2" customWidth="1"/>
    <col min="13044" max="13044" width="18.140625" style="2" customWidth="1"/>
    <col min="13045" max="13045" width="26.7109375" style="2" customWidth="1"/>
    <col min="13046" max="13047" width="11.42578125" style="2" customWidth="1"/>
    <col min="13048" max="13048" width="14.28515625" style="2" customWidth="1"/>
    <col min="13049" max="13049" width="25" style="2" customWidth="1"/>
    <col min="13050" max="13051" width="11.42578125" style="2" customWidth="1"/>
    <col min="13052" max="13052" width="19.7109375" style="2" customWidth="1"/>
    <col min="13053" max="13053" width="11.42578125" style="2" customWidth="1"/>
    <col min="13054" max="13054" width="14.7109375" style="2" customWidth="1"/>
    <col min="13055" max="13061" width="11.42578125" style="2" customWidth="1"/>
    <col min="13062" max="13062" width="33.5703125" style="2" customWidth="1"/>
    <col min="13063" max="13296" width="11.42578125" style="2"/>
    <col min="13297" max="13297" width="15.7109375" style="2" customWidth="1"/>
    <col min="13298" max="13298" width="10.28515625" style="2" customWidth="1"/>
    <col min="13299" max="13299" width="16.42578125" style="2" customWidth="1"/>
    <col min="13300" max="13300" width="18.140625" style="2" customWidth="1"/>
    <col min="13301" max="13301" width="26.7109375" style="2" customWidth="1"/>
    <col min="13302" max="13303" width="11.42578125" style="2" customWidth="1"/>
    <col min="13304" max="13304" width="14.28515625" style="2" customWidth="1"/>
    <col min="13305" max="13305" width="25" style="2" customWidth="1"/>
    <col min="13306" max="13307" width="11.42578125" style="2" customWidth="1"/>
    <col min="13308" max="13308" width="19.7109375" style="2" customWidth="1"/>
    <col min="13309" max="13309" width="11.42578125" style="2" customWidth="1"/>
    <col min="13310" max="13310" width="14.7109375" style="2" customWidth="1"/>
    <col min="13311" max="13317" width="11.42578125" style="2" customWidth="1"/>
    <col min="13318" max="13318" width="33.5703125" style="2" customWidth="1"/>
    <col min="13319" max="13552" width="11.42578125" style="2"/>
    <col min="13553" max="13553" width="15.7109375" style="2" customWidth="1"/>
    <col min="13554" max="13554" width="10.28515625" style="2" customWidth="1"/>
    <col min="13555" max="13555" width="16.42578125" style="2" customWidth="1"/>
    <col min="13556" max="13556" width="18.140625" style="2" customWidth="1"/>
    <col min="13557" max="13557" width="26.7109375" style="2" customWidth="1"/>
    <col min="13558" max="13559" width="11.42578125" style="2" customWidth="1"/>
    <col min="13560" max="13560" width="14.28515625" style="2" customWidth="1"/>
    <col min="13561" max="13561" width="25" style="2" customWidth="1"/>
    <col min="13562" max="13563" width="11.42578125" style="2" customWidth="1"/>
    <col min="13564" max="13564" width="19.7109375" style="2" customWidth="1"/>
    <col min="13565" max="13565" width="11.42578125" style="2" customWidth="1"/>
    <col min="13566" max="13566" width="14.7109375" style="2" customWidth="1"/>
    <col min="13567" max="13573" width="11.42578125" style="2" customWidth="1"/>
    <col min="13574" max="13574" width="33.5703125" style="2" customWidth="1"/>
    <col min="13575" max="13808" width="11.42578125" style="2"/>
    <col min="13809" max="13809" width="15.7109375" style="2" customWidth="1"/>
    <col min="13810" max="13810" width="10.28515625" style="2" customWidth="1"/>
    <col min="13811" max="13811" width="16.42578125" style="2" customWidth="1"/>
    <col min="13812" max="13812" width="18.140625" style="2" customWidth="1"/>
    <col min="13813" max="13813" width="26.7109375" style="2" customWidth="1"/>
    <col min="13814" max="13815" width="11.42578125" style="2" customWidth="1"/>
    <col min="13816" max="13816" width="14.28515625" style="2" customWidth="1"/>
    <col min="13817" max="13817" width="25" style="2" customWidth="1"/>
    <col min="13818" max="13819" width="11.42578125" style="2" customWidth="1"/>
    <col min="13820" max="13820" width="19.7109375" style="2" customWidth="1"/>
    <col min="13821" max="13821" width="11.42578125" style="2" customWidth="1"/>
    <col min="13822" max="13822" width="14.7109375" style="2" customWidth="1"/>
    <col min="13823" max="13829" width="11.42578125" style="2" customWidth="1"/>
    <col min="13830" max="13830" width="33.5703125" style="2" customWidth="1"/>
    <col min="13831" max="14064" width="11.42578125" style="2"/>
    <col min="14065" max="14065" width="15.7109375" style="2" customWidth="1"/>
    <col min="14066" max="14066" width="10.28515625" style="2" customWidth="1"/>
    <col min="14067" max="14067" width="16.42578125" style="2" customWidth="1"/>
    <col min="14068" max="14068" width="18.140625" style="2" customWidth="1"/>
    <col min="14069" max="14069" width="26.7109375" style="2" customWidth="1"/>
    <col min="14070" max="14071" width="11.42578125" style="2" customWidth="1"/>
    <col min="14072" max="14072" width="14.28515625" style="2" customWidth="1"/>
    <col min="14073" max="14073" width="25" style="2" customWidth="1"/>
    <col min="14074" max="14075" width="11.42578125" style="2" customWidth="1"/>
    <col min="14076" max="14076" width="19.7109375" style="2" customWidth="1"/>
    <col min="14077" max="14077" width="11.42578125" style="2" customWidth="1"/>
    <col min="14078" max="14078" width="14.7109375" style="2" customWidth="1"/>
    <col min="14079" max="14085" width="11.42578125" style="2" customWidth="1"/>
    <col min="14086" max="14086" width="33.5703125" style="2" customWidth="1"/>
    <col min="14087" max="14320" width="11.42578125" style="2"/>
    <col min="14321" max="14321" width="15.7109375" style="2" customWidth="1"/>
    <col min="14322" max="14322" width="10.28515625" style="2" customWidth="1"/>
    <col min="14323" max="14323" width="16.42578125" style="2" customWidth="1"/>
    <col min="14324" max="14324" width="18.140625" style="2" customWidth="1"/>
    <col min="14325" max="14325" width="26.7109375" style="2" customWidth="1"/>
    <col min="14326" max="14327" width="11.42578125" style="2" customWidth="1"/>
    <col min="14328" max="14328" width="14.28515625" style="2" customWidth="1"/>
    <col min="14329" max="14329" width="25" style="2" customWidth="1"/>
    <col min="14330" max="14331" width="11.42578125" style="2" customWidth="1"/>
    <col min="14332" max="14332" width="19.7109375" style="2" customWidth="1"/>
    <col min="14333" max="14333" width="11.42578125" style="2" customWidth="1"/>
    <col min="14334" max="14334" width="14.7109375" style="2" customWidth="1"/>
    <col min="14335" max="14341" width="11.42578125" style="2" customWidth="1"/>
    <col min="14342" max="14342" width="33.5703125" style="2" customWidth="1"/>
    <col min="14343" max="14576" width="11.42578125" style="2"/>
    <col min="14577" max="14577" width="15.7109375" style="2" customWidth="1"/>
    <col min="14578" max="14578" width="10.28515625" style="2" customWidth="1"/>
    <col min="14579" max="14579" width="16.42578125" style="2" customWidth="1"/>
    <col min="14580" max="14580" width="18.140625" style="2" customWidth="1"/>
    <col min="14581" max="14581" width="26.7109375" style="2" customWidth="1"/>
    <col min="14582" max="14583" width="11.42578125" style="2" customWidth="1"/>
    <col min="14584" max="14584" width="14.28515625" style="2" customWidth="1"/>
    <col min="14585" max="14585" width="25" style="2" customWidth="1"/>
    <col min="14586" max="14587" width="11.42578125" style="2" customWidth="1"/>
    <col min="14588" max="14588" width="19.7109375" style="2" customWidth="1"/>
    <col min="14589" max="14589" width="11.42578125" style="2" customWidth="1"/>
    <col min="14590" max="14590" width="14.7109375" style="2" customWidth="1"/>
    <col min="14591" max="14597" width="11.42578125" style="2" customWidth="1"/>
    <col min="14598" max="14598" width="33.5703125" style="2" customWidth="1"/>
    <col min="14599" max="14832" width="11.42578125" style="2"/>
    <col min="14833" max="14833" width="15.7109375" style="2" customWidth="1"/>
    <col min="14834" max="14834" width="10.28515625" style="2" customWidth="1"/>
    <col min="14835" max="14835" width="16.42578125" style="2" customWidth="1"/>
    <col min="14836" max="14836" width="18.140625" style="2" customWidth="1"/>
    <col min="14837" max="14837" width="26.7109375" style="2" customWidth="1"/>
    <col min="14838" max="14839" width="11.42578125" style="2" customWidth="1"/>
    <col min="14840" max="14840" width="14.28515625" style="2" customWidth="1"/>
    <col min="14841" max="14841" width="25" style="2" customWidth="1"/>
    <col min="14842" max="14843" width="11.42578125" style="2" customWidth="1"/>
    <col min="14844" max="14844" width="19.7109375" style="2" customWidth="1"/>
    <col min="14845" max="14845" width="11.42578125" style="2" customWidth="1"/>
    <col min="14846" max="14846" width="14.7109375" style="2" customWidth="1"/>
    <col min="14847" max="14853" width="11.42578125" style="2" customWidth="1"/>
    <col min="14854" max="14854" width="33.5703125" style="2" customWidth="1"/>
    <col min="14855" max="15088" width="11.42578125" style="2"/>
    <col min="15089" max="15089" width="15.7109375" style="2" customWidth="1"/>
    <col min="15090" max="15090" width="10.28515625" style="2" customWidth="1"/>
    <col min="15091" max="15091" width="16.42578125" style="2" customWidth="1"/>
    <col min="15092" max="15092" width="18.140625" style="2" customWidth="1"/>
    <col min="15093" max="15093" width="26.7109375" style="2" customWidth="1"/>
    <col min="15094" max="15095" width="11.42578125" style="2" customWidth="1"/>
    <col min="15096" max="15096" width="14.28515625" style="2" customWidth="1"/>
    <col min="15097" max="15097" width="25" style="2" customWidth="1"/>
    <col min="15098" max="15099" width="11.42578125" style="2" customWidth="1"/>
    <col min="15100" max="15100" width="19.7109375" style="2" customWidth="1"/>
    <col min="15101" max="15101" width="11.42578125" style="2" customWidth="1"/>
    <col min="15102" max="15102" width="14.7109375" style="2" customWidth="1"/>
    <col min="15103" max="15109" width="11.42578125" style="2" customWidth="1"/>
    <col min="15110" max="15110" width="33.5703125" style="2" customWidth="1"/>
    <col min="15111" max="15344" width="11.42578125" style="2"/>
    <col min="15345" max="15345" width="15.7109375" style="2" customWidth="1"/>
    <col min="15346" max="15346" width="10.28515625" style="2" customWidth="1"/>
    <col min="15347" max="15347" width="16.42578125" style="2" customWidth="1"/>
    <col min="15348" max="15348" width="18.140625" style="2" customWidth="1"/>
    <col min="15349" max="15349" width="26.7109375" style="2" customWidth="1"/>
    <col min="15350" max="15351" width="11.42578125" style="2" customWidth="1"/>
    <col min="15352" max="15352" width="14.28515625" style="2" customWidth="1"/>
    <col min="15353" max="15353" width="25" style="2" customWidth="1"/>
    <col min="15354" max="15355" width="11.42578125" style="2" customWidth="1"/>
    <col min="15356" max="15356" width="19.7109375" style="2" customWidth="1"/>
    <col min="15357" max="15357" width="11.42578125" style="2" customWidth="1"/>
    <col min="15358" max="15358" width="14.7109375" style="2" customWidth="1"/>
    <col min="15359" max="15365" width="11.42578125" style="2" customWidth="1"/>
    <col min="15366" max="15366" width="33.5703125" style="2" customWidth="1"/>
    <col min="15367" max="15600" width="11.42578125" style="2"/>
    <col min="15601" max="15601" width="15.7109375" style="2" customWidth="1"/>
    <col min="15602" max="15602" width="10.28515625" style="2" customWidth="1"/>
    <col min="15603" max="15603" width="16.42578125" style="2" customWidth="1"/>
    <col min="15604" max="15604" width="18.140625" style="2" customWidth="1"/>
    <col min="15605" max="15605" width="26.7109375" style="2" customWidth="1"/>
    <col min="15606" max="15607" width="11.42578125" style="2" customWidth="1"/>
    <col min="15608" max="15608" width="14.28515625" style="2" customWidth="1"/>
    <col min="15609" max="15609" width="25" style="2" customWidth="1"/>
    <col min="15610" max="15611" width="11.42578125" style="2" customWidth="1"/>
    <col min="15612" max="15612" width="19.7109375" style="2" customWidth="1"/>
    <col min="15613" max="15613" width="11.42578125" style="2" customWidth="1"/>
    <col min="15614" max="15614" width="14.7109375" style="2" customWidth="1"/>
    <col min="15615" max="15621" width="11.42578125" style="2" customWidth="1"/>
    <col min="15622" max="15622" width="33.5703125" style="2" customWidth="1"/>
    <col min="15623" max="15856" width="11.42578125" style="2"/>
    <col min="15857" max="15857" width="15.7109375" style="2" customWidth="1"/>
    <col min="15858" max="15858" width="10.28515625" style="2" customWidth="1"/>
    <col min="15859" max="15859" width="16.42578125" style="2" customWidth="1"/>
    <col min="15860" max="15860" width="18.140625" style="2" customWidth="1"/>
    <col min="15861" max="15861" width="26.7109375" style="2" customWidth="1"/>
    <col min="15862" max="15863" width="11.42578125" style="2" customWidth="1"/>
    <col min="15864" max="15864" width="14.28515625" style="2" customWidth="1"/>
    <col min="15865" max="15865" width="25" style="2" customWidth="1"/>
    <col min="15866" max="15867" width="11.42578125" style="2" customWidth="1"/>
    <col min="15868" max="15868" width="19.7109375" style="2" customWidth="1"/>
    <col min="15869" max="15869" width="11.42578125" style="2" customWidth="1"/>
    <col min="15870" max="15870" width="14.7109375" style="2" customWidth="1"/>
    <col min="15871" max="15877" width="11.42578125" style="2" customWidth="1"/>
    <col min="15878" max="15878" width="33.5703125" style="2" customWidth="1"/>
    <col min="15879" max="16112" width="11.42578125" style="2"/>
    <col min="16113" max="16113" width="15.7109375" style="2" customWidth="1"/>
    <col min="16114" max="16114" width="10.28515625" style="2" customWidth="1"/>
    <col min="16115" max="16115" width="16.42578125" style="2" customWidth="1"/>
    <col min="16116" max="16116" width="18.140625" style="2" customWidth="1"/>
    <col min="16117" max="16117" width="26.7109375" style="2" customWidth="1"/>
    <col min="16118" max="16119" width="11.42578125" style="2" customWidth="1"/>
    <col min="16120" max="16120" width="14.28515625" style="2" customWidth="1"/>
    <col min="16121" max="16121" width="25" style="2" customWidth="1"/>
    <col min="16122" max="16123" width="11.42578125" style="2" customWidth="1"/>
    <col min="16124" max="16124" width="19.7109375" style="2" customWidth="1"/>
    <col min="16125" max="16125" width="11.42578125" style="2" customWidth="1"/>
    <col min="16126" max="16126" width="14.7109375" style="2" customWidth="1"/>
    <col min="16127" max="16133" width="11.42578125" style="2" customWidth="1"/>
    <col min="16134" max="16134" width="33.5703125" style="2" customWidth="1"/>
    <col min="16135" max="16384" width="11.42578125" style="2"/>
  </cols>
  <sheetData>
    <row r="1" spans="2:15">
      <c r="B1" s="20"/>
      <c r="C1" s="277"/>
      <c r="D1" s="277"/>
      <c r="E1" s="277"/>
      <c r="F1" s="20"/>
      <c r="G1" s="20"/>
      <c r="H1" s="20"/>
      <c r="I1" s="20"/>
      <c r="J1" s="20"/>
      <c r="K1" s="20"/>
      <c r="L1" s="73"/>
      <c r="M1" s="73"/>
      <c r="N1" s="31"/>
      <c r="O1" s="31"/>
    </row>
    <row r="2" spans="2:15" ht="13.5" thickBot="1">
      <c r="B2" s="20"/>
      <c r="C2" s="277"/>
      <c r="D2" s="277"/>
      <c r="E2" s="277"/>
      <c r="F2" s="20"/>
      <c r="G2" s="20"/>
      <c r="L2" s="31"/>
      <c r="M2" s="31"/>
      <c r="N2" s="31"/>
      <c r="O2" s="31"/>
    </row>
    <row r="3" spans="2:15" ht="18" customHeight="1">
      <c r="B3" s="1133" t="s">
        <v>1330</v>
      </c>
      <c r="C3" s="1134"/>
      <c r="D3" s="1134"/>
      <c r="E3" s="1134"/>
      <c r="F3" s="1134"/>
      <c r="G3" s="1135"/>
      <c r="L3" s="31"/>
      <c r="M3" s="31"/>
      <c r="N3" s="31"/>
      <c r="O3" s="31"/>
    </row>
    <row r="4" spans="2:15" ht="20.25" customHeight="1" thickBot="1">
      <c r="B4" s="1136" t="s">
        <v>1331</v>
      </c>
      <c r="C4" s="1137"/>
      <c r="D4" s="1137"/>
      <c r="E4" s="1137"/>
      <c r="F4" s="1137"/>
      <c r="G4" s="1138"/>
      <c r="L4" s="31"/>
      <c r="M4" s="31"/>
      <c r="N4" s="31"/>
      <c r="O4" s="31"/>
    </row>
    <row r="5" spans="2:15" ht="15">
      <c r="B5" s="1129" t="s">
        <v>114</v>
      </c>
      <c r="C5" s="1131" t="s">
        <v>115</v>
      </c>
      <c r="D5" s="1131"/>
      <c r="E5" s="1131"/>
      <c r="F5" s="1131"/>
      <c r="G5" s="1132"/>
      <c r="L5" s="31"/>
      <c r="M5" s="31"/>
      <c r="N5" s="31"/>
      <c r="O5" s="31"/>
    </row>
    <row r="6" spans="2:15" ht="31.5" customHeight="1">
      <c r="B6" s="1130"/>
      <c r="C6" s="72" t="s">
        <v>116</v>
      </c>
      <c r="D6" s="72" t="s">
        <v>117</v>
      </c>
      <c r="E6" s="72" t="s">
        <v>118</v>
      </c>
      <c r="F6" s="72" t="s">
        <v>119</v>
      </c>
      <c r="G6" s="74" t="s">
        <v>120</v>
      </c>
      <c r="H6" s="22"/>
      <c r="L6" s="31"/>
      <c r="M6" s="31"/>
      <c r="N6" s="31"/>
      <c r="O6" s="31"/>
    </row>
    <row r="7" spans="2:15" ht="29.25" customHeight="1">
      <c r="B7" s="14" t="s">
        <v>153</v>
      </c>
      <c r="C7" s="278" t="s">
        <v>1332</v>
      </c>
      <c r="D7" s="278" t="s">
        <v>1333</v>
      </c>
      <c r="E7" s="279" t="s">
        <v>1334</v>
      </c>
      <c r="F7" s="280"/>
      <c r="G7" s="40"/>
      <c r="L7" s="31"/>
      <c r="M7" s="31"/>
      <c r="N7" s="31"/>
      <c r="O7" s="31"/>
    </row>
    <row r="8" spans="2:15" ht="15">
      <c r="B8" s="14" t="s">
        <v>124</v>
      </c>
      <c r="C8" s="278"/>
      <c r="D8" s="278" t="s">
        <v>1335</v>
      </c>
      <c r="E8" s="279"/>
      <c r="F8" s="280" t="s">
        <v>1336</v>
      </c>
      <c r="G8" s="40"/>
      <c r="L8" s="31"/>
      <c r="M8" s="31"/>
      <c r="N8" s="31"/>
      <c r="O8" s="31"/>
    </row>
    <row r="9" spans="2:15" ht="15">
      <c r="B9" s="14" t="s">
        <v>128</v>
      </c>
      <c r="C9" s="278" t="s">
        <v>1337</v>
      </c>
      <c r="D9" s="279"/>
      <c r="E9" s="281"/>
      <c r="F9" s="282"/>
      <c r="G9" s="40"/>
      <c r="L9" s="31"/>
      <c r="M9" s="31"/>
      <c r="N9" s="31"/>
      <c r="O9" s="31"/>
    </row>
    <row r="10" spans="2:15" ht="15">
      <c r="B10" s="14" t="s">
        <v>129</v>
      </c>
      <c r="C10" s="279"/>
      <c r="D10" s="281"/>
      <c r="E10" s="281"/>
      <c r="F10" s="282" t="s">
        <v>1338</v>
      </c>
      <c r="G10" s="40"/>
      <c r="L10" s="31"/>
      <c r="M10" s="31"/>
      <c r="N10" s="31"/>
      <c r="O10" s="31"/>
    </row>
    <row r="11" spans="2:15" ht="15.75" thickBot="1">
      <c r="B11" s="15" t="s">
        <v>130</v>
      </c>
      <c r="C11" s="281"/>
      <c r="D11" s="281"/>
      <c r="E11" s="283"/>
      <c r="F11" s="284" t="s">
        <v>1339</v>
      </c>
      <c r="G11" s="42"/>
      <c r="L11" s="31"/>
      <c r="M11" s="31"/>
      <c r="N11" s="31"/>
      <c r="O11" s="31"/>
    </row>
    <row r="12" spans="2:15" ht="15.75">
      <c r="B12" s="76"/>
      <c r="C12" s="299"/>
      <c r="D12" s="299"/>
      <c r="E12" s="299"/>
      <c r="F12" s="299"/>
      <c r="G12" s="299"/>
      <c r="L12" s="31"/>
      <c r="M12" s="31"/>
      <c r="N12" s="31"/>
      <c r="O12" s="31"/>
    </row>
    <row r="13" spans="2:15" ht="16.5" thickBot="1">
      <c r="B13" s="285"/>
      <c r="C13" s="285"/>
      <c r="D13" s="285"/>
      <c r="E13" s="285"/>
      <c r="F13" s="285"/>
      <c r="G13" s="285"/>
      <c r="L13" s="31"/>
      <c r="M13" s="31"/>
      <c r="N13" s="31"/>
      <c r="O13" s="31"/>
    </row>
    <row r="14" spans="2:15" ht="15.75" customHeight="1" thickBot="1">
      <c r="B14" s="1126" t="s">
        <v>1340</v>
      </c>
      <c r="C14" s="1127"/>
      <c r="D14" s="1127"/>
      <c r="E14" s="1127"/>
      <c r="F14" s="1127"/>
      <c r="G14" s="1128"/>
      <c r="L14" s="31"/>
      <c r="M14" s="31"/>
      <c r="N14" s="31"/>
      <c r="O14" s="31"/>
    </row>
    <row r="15" spans="2:15" ht="15">
      <c r="B15" s="1129" t="s">
        <v>114</v>
      </c>
      <c r="C15" s="1131" t="s">
        <v>115</v>
      </c>
      <c r="D15" s="1131"/>
      <c r="E15" s="1131"/>
      <c r="F15" s="1131"/>
      <c r="G15" s="1132"/>
      <c r="L15" s="31"/>
      <c r="M15" s="31"/>
      <c r="N15" s="31"/>
      <c r="O15" s="31"/>
    </row>
    <row r="16" spans="2:15" ht="15">
      <c r="B16" s="1130"/>
      <c r="C16" s="72" t="s">
        <v>116</v>
      </c>
      <c r="D16" s="72" t="s">
        <v>117</v>
      </c>
      <c r="E16" s="72" t="s">
        <v>118</v>
      </c>
      <c r="F16" s="72" t="s">
        <v>119</v>
      </c>
      <c r="G16" s="74" t="s">
        <v>120</v>
      </c>
      <c r="L16" s="31"/>
      <c r="M16" s="31"/>
      <c r="N16" s="31"/>
      <c r="O16" s="31"/>
    </row>
    <row r="17" spans="2:15" ht="15">
      <c r="B17" s="14" t="s">
        <v>153</v>
      </c>
      <c r="C17" s="278" t="s">
        <v>1341</v>
      </c>
      <c r="D17" s="278" t="s">
        <v>1342</v>
      </c>
      <c r="E17" s="279" t="s">
        <v>1343</v>
      </c>
      <c r="F17" s="280" t="s">
        <v>1344</v>
      </c>
      <c r="G17" s="40"/>
      <c r="L17" s="31"/>
      <c r="M17" s="31"/>
      <c r="N17" s="31"/>
      <c r="O17" s="31"/>
    </row>
    <row r="18" spans="2:15" ht="15">
      <c r="B18" s="14" t="s">
        <v>124</v>
      </c>
      <c r="C18" s="278"/>
      <c r="D18" s="278"/>
      <c r="E18" s="279" t="s">
        <v>1345</v>
      </c>
      <c r="F18" s="280"/>
      <c r="G18" s="40"/>
      <c r="L18" s="31"/>
      <c r="M18" s="31"/>
      <c r="N18" s="31"/>
      <c r="O18" s="31"/>
    </row>
    <row r="19" spans="2:15" ht="15">
      <c r="B19" s="14" t="s">
        <v>128</v>
      </c>
      <c r="C19" s="278"/>
      <c r="D19" s="279"/>
      <c r="E19" s="281"/>
      <c r="F19" s="282"/>
      <c r="G19" s="40"/>
      <c r="N19" s="31"/>
      <c r="O19" s="31"/>
    </row>
    <row r="20" spans="2:15" ht="15">
      <c r="B20" s="14" t="s">
        <v>129</v>
      </c>
      <c r="C20" s="286"/>
      <c r="D20" s="287"/>
      <c r="E20" s="287"/>
      <c r="F20" s="39"/>
      <c r="G20" s="40"/>
      <c r="N20" s="31"/>
      <c r="O20" s="31"/>
    </row>
    <row r="21" spans="2:15" ht="15.75" thickBot="1">
      <c r="B21" s="15" t="s">
        <v>130</v>
      </c>
      <c r="C21" s="288"/>
      <c r="D21" s="288"/>
      <c r="E21" s="289"/>
      <c r="F21" s="41"/>
      <c r="G21" s="42"/>
      <c r="N21" s="31"/>
      <c r="O21" s="31"/>
    </row>
    <row r="22" spans="2:15" ht="15">
      <c r="B22" s="76"/>
      <c r="C22" s="290"/>
      <c r="D22" s="290"/>
      <c r="E22" s="290"/>
      <c r="F22" s="76"/>
      <c r="G22" s="76"/>
    </row>
    <row r="23" spans="2:15" ht="16.5" thickBot="1">
      <c r="B23" s="285"/>
      <c r="C23" s="285"/>
      <c r="D23" s="285"/>
      <c r="E23" s="285"/>
      <c r="F23" s="285"/>
      <c r="G23" s="285"/>
      <c r="L23" s="31"/>
      <c r="M23" s="31"/>
      <c r="N23" s="31"/>
      <c r="O23" s="31"/>
    </row>
    <row r="24" spans="2:15" ht="19.5" thickBot="1">
      <c r="B24" s="1126" t="s">
        <v>1346</v>
      </c>
      <c r="C24" s="1127"/>
      <c r="D24" s="1127"/>
      <c r="E24" s="1127"/>
      <c r="F24" s="1127"/>
      <c r="G24" s="1128"/>
      <c r="L24" s="31"/>
      <c r="M24" s="31"/>
      <c r="N24" s="31"/>
      <c r="O24" s="31"/>
    </row>
    <row r="25" spans="2:15" ht="15">
      <c r="B25" s="1129" t="s">
        <v>114</v>
      </c>
      <c r="C25" s="1131" t="s">
        <v>115</v>
      </c>
      <c r="D25" s="1131"/>
      <c r="E25" s="1132"/>
      <c r="F25" s="76"/>
      <c r="G25" s="77"/>
      <c r="L25" s="31"/>
      <c r="M25" s="31"/>
      <c r="N25" s="31"/>
      <c r="O25" s="31"/>
    </row>
    <row r="26" spans="2:15" ht="15">
      <c r="B26" s="1130"/>
      <c r="C26" s="72" t="s">
        <v>941</v>
      </c>
      <c r="D26" s="72" t="s">
        <v>942</v>
      </c>
      <c r="E26" s="74" t="s">
        <v>943</v>
      </c>
      <c r="F26" s="76"/>
      <c r="G26" s="77"/>
      <c r="L26" s="31"/>
      <c r="M26" s="31"/>
      <c r="N26" s="31"/>
      <c r="O26" s="31"/>
    </row>
    <row r="27" spans="2:15" ht="15">
      <c r="B27" s="14" t="s">
        <v>130</v>
      </c>
      <c r="C27" s="291"/>
      <c r="D27" s="291"/>
      <c r="E27" s="292"/>
      <c r="F27" s="76"/>
      <c r="G27" s="77"/>
      <c r="L27" s="31"/>
      <c r="M27" s="31"/>
      <c r="N27" s="31"/>
      <c r="O27" s="31"/>
    </row>
    <row r="28" spans="2:15" ht="15">
      <c r="B28" s="14" t="s">
        <v>129</v>
      </c>
      <c r="C28" s="281"/>
      <c r="D28" s="291"/>
      <c r="E28" s="292"/>
      <c r="F28" s="76"/>
      <c r="G28" s="77"/>
      <c r="L28" s="31"/>
      <c r="M28" s="31"/>
      <c r="N28" s="31"/>
      <c r="O28" s="31"/>
    </row>
    <row r="29" spans="2:15" ht="15">
      <c r="B29" s="14" t="s">
        <v>128</v>
      </c>
      <c r="C29" s="281"/>
      <c r="D29" s="291"/>
      <c r="E29" s="292"/>
      <c r="F29" s="76"/>
      <c r="G29" s="77"/>
      <c r="L29" s="31"/>
      <c r="M29" s="31"/>
      <c r="N29" s="31"/>
      <c r="O29" s="31"/>
    </row>
    <row r="30" spans="2:15" ht="15">
      <c r="B30" s="14" t="s">
        <v>124</v>
      </c>
      <c r="C30" s="279"/>
      <c r="D30" s="281"/>
      <c r="E30" s="292"/>
      <c r="F30" s="76"/>
      <c r="G30" s="77"/>
      <c r="L30" s="31"/>
      <c r="M30" s="31"/>
      <c r="N30" s="31"/>
      <c r="O30" s="31"/>
    </row>
    <row r="31" spans="2:15" ht="15.75" thickBot="1">
      <c r="B31" s="15" t="s">
        <v>132</v>
      </c>
      <c r="C31" s="293" t="s">
        <v>1347</v>
      </c>
      <c r="D31" s="294" t="s">
        <v>1348</v>
      </c>
      <c r="E31" s="295" t="s">
        <v>1349</v>
      </c>
      <c r="F31" s="296"/>
      <c r="G31" s="297"/>
      <c r="L31" s="31"/>
      <c r="M31" s="31"/>
      <c r="N31" s="31"/>
      <c r="O31" s="31"/>
    </row>
    <row r="32" spans="2:15">
      <c r="L32" s="31"/>
      <c r="M32" s="31"/>
      <c r="N32" s="31"/>
      <c r="O32" s="31"/>
    </row>
  </sheetData>
  <sheetProtection algorithmName="SHA-512" hashValue="Nv8YHy+wc10LeBsRDkhPjizUIR1Ln3bfFL1ClyX1kY7+27dfK9Xi3E91rurqvBm9OwBynHV3AWTQFGyrxTfgKQ==" saltValue="sxXi7nNK29sN3IlFYyi/2w==" spinCount="100000" sheet="1" formatCells="0" formatColumns="0" formatRows="0" insertHyperlinks="0" sort="0" autoFilter="0" pivotTables="0"/>
  <mergeCells count="10">
    <mergeCell ref="B24:G24"/>
    <mergeCell ref="B25:B26"/>
    <mergeCell ref="C25:E25"/>
    <mergeCell ref="B3:G3"/>
    <mergeCell ref="B4:G4"/>
    <mergeCell ref="B5:B6"/>
    <mergeCell ref="C5:G5"/>
    <mergeCell ref="B14:G14"/>
    <mergeCell ref="B15:B16"/>
    <mergeCell ref="C15:G15"/>
  </mergeCell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headerFooter>
    <oddFooter>&amp;R&amp;"Arial,Negrita"&amp;72&amp;K02-009COPIA CONTROLADA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FFFF00"/>
  </sheetPr>
  <dimension ref="B1:F75"/>
  <sheetViews>
    <sheetView showGridLines="0" showRowColHeaders="0" zoomScaleNormal="100" zoomScaleSheetLayoutView="90" workbookViewId="0">
      <selection activeCell="D15" sqref="D15:E15"/>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1" spans="2:5" ht="13.5" thickBot="1"/>
    <row r="2" spans="2:5" ht="15.75" thickBot="1">
      <c r="B2" s="228" t="s">
        <v>938</v>
      </c>
    </row>
    <row r="3" spans="2:5" ht="13.5" thickBot="1">
      <c r="C3" s="20"/>
      <c r="D3" s="20"/>
      <c r="E3" s="20"/>
    </row>
    <row r="4" spans="2:5" ht="35.25" customHeight="1" thickBot="1">
      <c r="C4" s="1154" t="s">
        <v>864</v>
      </c>
      <c r="D4" s="1155"/>
      <c r="E4" s="1156"/>
    </row>
    <row r="5" spans="2:5" ht="15.75" customHeight="1" thickBot="1">
      <c r="C5" s="150" t="s">
        <v>400</v>
      </c>
      <c r="D5" s="1157" t="s">
        <v>401</v>
      </c>
      <c r="E5" s="1158"/>
    </row>
    <row r="6" spans="2:5" ht="15" customHeight="1">
      <c r="C6" s="1141" t="s">
        <v>402</v>
      </c>
      <c r="D6" s="1159" t="s">
        <v>403</v>
      </c>
      <c r="E6" s="1160"/>
    </row>
    <row r="7" spans="2:5" ht="15" customHeight="1">
      <c r="C7" s="1142"/>
      <c r="D7" s="1146" t="s">
        <v>404</v>
      </c>
      <c r="E7" s="1147"/>
    </row>
    <row r="8" spans="2:5" ht="15" customHeight="1">
      <c r="C8" s="1142"/>
      <c r="D8" s="1146" t="s">
        <v>405</v>
      </c>
      <c r="E8" s="1147"/>
    </row>
    <row r="9" spans="2:5" ht="15" customHeight="1">
      <c r="C9" s="1142"/>
      <c r="D9" s="1146" t="s">
        <v>406</v>
      </c>
      <c r="E9" s="1147"/>
    </row>
    <row r="10" spans="2:5" ht="15" customHeight="1">
      <c r="C10" s="1142"/>
      <c r="D10" s="1146" t="s">
        <v>407</v>
      </c>
      <c r="E10" s="1147"/>
    </row>
    <row r="11" spans="2:5" ht="15" customHeight="1" thickBot="1">
      <c r="C11" s="1143"/>
      <c r="D11" s="1148" t="s">
        <v>408</v>
      </c>
      <c r="E11" s="1149"/>
    </row>
    <row r="12" spans="2:5" ht="15" customHeight="1">
      <c r="C12" s="1141" t="s">
        <v>409</v>
      </c>
      <c r="D12" s="1144" t="s">
        <v>410</v>
      </c>
      <c r="E12" s="1145"/>
    </row>
    <row r="13" spans="2:5" ht="15" customHeight="1">
      <c r="C13" s="1142"/>
      <c r="D13" s="1146" t="s">
        <v>411</v>
      </c>
      <c r="E13" s="1147"/>
    </row>
    <row r="14" spans="2:5" ht="15" customHeight="1">
      <c r="C14" s="1142"/>
      <c r="D14" s="1146" t="s">
        <v>412</v>
      </c>
      <c r="E14" s="1147"/>
    </row>
    <row r="15" spans="2:5" ht="15" customHeight="1">
      <c r="C15" s="1142"/>
      <c r="D15" s="1146" t="s">
        <v>413</v>
      </c>
      <c r="E15" s="1147"/>
    </row>
    <row r="16" spans="2:5" ht="15" customHeight="1" thickBot="1">
      <c r="C16" s="1143"/>
      <c r="D16" s="1148" t="s">
        <v>414</v>
      </c>
      <c r="E16" s="1149"/>
    </row>
    <row r="17" spans="3:5" ht="15" customHeight="1">
      <c r="C17" s="1141" t="s">
        <v>415</v>
      </c>
      <c r="D17" s="1144" t="s">
        <v>416</v>
      </c>
      <c r="E17" s="1145"/>
    </row>
    <row r="18" spans="3:5" ht="15" customHeight="1">
      <c r="C18" s="1142"/>
      <c r="D18" s="1146" t="s">
        <v>417</v>
      </c>
      <c r="E18" s="1147"/>
    </row>
    <row r="19" spans="3:5" ht="15" customHeight="1" thickBot="1">
      <c r="C19" s="1143"/>
      <c r="D19" s="1148" t="s">
        <v>418</v>
      </c>
      <c r="E19" s="1149"/>
    </row>
    <row r="20" spans="3:5" ht="15" customHeight="1">
      <c r="C20" s="1141" t="s">
        <v>419</v>
      </c>
      <c r="D20" s="1144" t="s">
        <v>420</v>
      </c>
      <c r="E20" s="1145"/>
    </row>
    <row r="21" spans="3:5" ht="15" customHeight="1">
      <c r="C21" s="1142"/>
      <c r="D21" s="1146" t="s">
        <v>421</v>
      </c>
      <c r="E21" s="1147"/>
    </row>
    <row r="22" spans="3:5" ht="15" customHeight="1" thickBot="1">
      <c r="C22" s="1143"/>
      <c r="D22" s="1148" t="s">
        <v>422</v>
      </c>
      <c r="E22" s="1149"/>
    </row>
    <row r="23" spans="3:5" ht="15" customHeight="1">
      <c r="C23" s="1141" t="s">
        <v>423</v>
      </c>
      <c r="D23" s="1144" t="s">
        <v>424</v>
      </c>
      <c r="E23" s="1145"/>
    </row>
    <row r="24" spans="3:5" ht="15" customHeight="1">
      <c r="C24" s="1142"/>
      <c r="D24" s="1146" t="s">
        <v>425</v>
      </c>
      <c r="E24" s="1147"/>
    </row>
    <row r="25" spans="3:5" ht="15" customHeight="1">
      <c r="C25" s="1142"/>
      <c r="D25" s="1146" t="s">
        <v>426</v>
      </c>
      <c r="E25" s="1147"/>
    </row>
    <row r="26" spans="3:5" ht="15" customHeight="1">
      <c r="C26" s="1142"/>
      <c r="D26" s="1146" t="s">
        <v>427</v>
      </c>
      <c r="E26" s="1147"/>
    </row>
    <row r="27" spans="3:5" ht="15" customHeight="1">
      <c r="C27" s="1142"/>
      <c r="D27" s="1146" t="s">
        <v>428</v>
      </c>
      <c r="E27" s="1147"/>
    </row>
    <row r="28" spans="3:5" ht="15" customHeight="1">
      <c r="C28" s="1142"/>
      <c r="D28" s="1146" t="s">
        <v>429</v>
      </c>
      <c r="E28" s="1147"/>
    </row>
    <row r="29" spans="3:5" ht="15" customHeight="1">
      <c r="C29" s="1142"/>
      <c r="D29" s="1146" t="s">
        <v>430</v>
      </c>
      <c r="E29" s="1147"/>
    </row>
    <row r="30" spans="3:5" ht="15" customHeight="1">
      <c r="C30" s="1142"/>
      <c r="D30" s="1146" t="s">
        <v>431</v>
      </c>
      <c r="E30" s="1147"/>
    </row>
    <row r="31" spans="3:5" ht="15" customHeight="1">
      <c r="C31" s="1142"/>
      <c r="D31" s="1146" t="s">
        <v>432</v>
      </c>
      <c r="E31" s="1147"/>
    </row>
    <row r="32" spans="3:5" ht="15" customHeight="1">
      <c r="C32" s="1142"/>
      <c r="D32" s="1146" t="s">
        <v>433</v>
      </c>
      <c r="E32" s="1147"/>
    </row>
    <row r="33" spans="3:5" ht="15" customHeight="1">
      <c r="C33" s="1142"/>
      <c r="D33" s="1146" t="s">
        <v>434</v>
      </c>
      <c r="E33" s="1147"/>
    </row>
    <row r="34" spans="3:5" ht="15" customHeight="1">
      <c r="C34" s="1142"/>
      <c r="D34" s="1146" t="s">
        <v>435</v>
      </c>
      <c r="E34" s="1147"/>
    </row>
    <row r="35" spans="3:5" ht="15" customHeight="1" thickBot="1">
      <c r="C35" s="1143"/>
      <c r="D35" s="1148" t="s">
        <v>436</v>
      </c>
      <c r="E35" s="1149"/>
    </row>
    <row r="36" spans="3:5" ht="15" customHeight="1">
      <c r="C36" s="1141" t="s">
        <v>437</v>
      </c>
      <c r="D36" s="1144" t="s">
        <v>438</v>
      </c>
      <c r="E36" s="1145"/>
    </row>
    <row r="37" spans="3:5" ht="15" customHeight="1">
      <c r="C37" s="1142"/>
      <c r="D37" s="1146" t="s">
        <v>439</v>
      </c>
      <c r="E37" s="1147"/>
    </row>
    <row r="38" spans="3:5" ht="15" customHeight="1">
      <c r="C38" s="1142"/>
      <c r="D38" s="1146" t="s">
        <v>440</v>
      </c>
      <c r="E38" s="1147"/>
    </row>
    <row r="39" spans="3:5" ht="15" customHeight="1">
      <c r="C39" s="1142"/>
      <c r="D39" s="1146" t="s">
        <v>441</v>
      </c>
      <c r="E39" s="1147"/>
    </row>
    <row r="40" spans="3:5" ht="15" customHeight="1">
      <c r="C40" s="1142"/>
      <c r="D40" s="1146" t="s">
        <v>442</v>
      </c>
      <c r="E40" s="1147"/>
    </row>
    <row r="41" spans="3:5" ht="15" customHeight="1" thickBot="1">
      <c r="C41" s="1143"/>
      <c r="D41" s="1148" t="s">
        <v>443</v>
      </c>
      <c r="E41" s="1149"/>
    </row>
    <row r="42" spans="3:5" ht="15" customHeight="1">
      <c r="C42" s="1141" t="s">
        <v>444</v>
      </c>
      <c r="D42" s="1144" t="s">
        <v>445</v>
      </c>
      <c r="E42" s="1145"/>
    </row>
    <row r="43" spans="3:5" ht="15" customHeight="1">
      <c r="C43" s="1142"/>
      <c r="D43" s="1146" t="s">
        <v>446</v>
      </c>
      <c r="E43" s="1147"/>
    </row>
    <row r="44" spans="3:5" ht="15" customHeight="1">
      <c r="C44" s="1142"/>
      <c r="D44" s="1146" t="s">
        <v>447</v>
      </c>
      <c r="E44" s="1147"/>
    </row>
    <row r="45" spans="3:5" ht="15" customHeight="1">
      <c r="C45" s="1142"/>
      <c r="D45" s="1146" t="s">
        <v>448</v>
      </c>
      <c r="E45" s="1147"/>
    </row>
    <row r="46" spans="3:5" ht="15" customHeight="1" thickBot="1">
      <c r="C46" s="1143"/>
      <c r="D46" s="1148" t="s">
        <v>449</v>
      </c>
      <c r="E46" s="1149"/>
    </row>
    <row r="47" spans="3:5" ht="15" customHeight="1">
      <c r="C47" s="1141" t="s">
        <v>450</v>
      </c>
      <c r="D47" s="1144" t="s">
        <v>451</v>
      </c>
      <c r="E47" s="1145"/>
    </row>
    <row r="48" spans="3:5" ht="15" customHeight="1">
      <c r="C48" s="1142"/>
      <c r="D48" s="1146" t="s">
        <v>452</v>
      </c>
      <c r="E48" s="1147"/>
    </row>
    <row r="49" spans="3:6" ht="15" customHeight="1">
      <c r="C49" s="1142"/>
      <c r="D49" s="1146" t="s">
        <v>453</v>
      </c>
      <c r="E49" s="1147"/>
    </row>
    <row r="50" spans="3:6" ht="15" customHeight="1">
      <c r="C50" s="1142"/>
      <c r="D50" s="1146" t="s">
        <v>454</v>
      </c>
      <c r="E50" s="1147"/>
    </row>
    <row r="51" spans="3:6" ht="15" customHeight="1" thickBot="1">
      <c r="C51" s="1143"/>
      <c r="D51" s="1148" t="s">
        <v>455</v>
      </c>
      <c r="E51" s="1149"/>
    </row>
    <row r="52" spans="3:6" ht="30" customHeight="1" thickBot="1">
      <c r="C52" s="1150" t="s">
        <v>865</v>
      </c>
      <c r="D52" s="1151"/>
      <c r="E52" s="1152"/>
    </row>
    <row r="53" spans="3:6" ht="15">
      <c r="C53" s="151" t="s">
        <v>456</v>
      </c>
      <c r="D53" s="151" t="s">
        <v>457</v>
      </c>
      <c r="E53" s="152" t="s">
        <v>458</v>
      </c>
    </row>
    <row r="54" spans="3:6" ht="20.25" customHeight="1">
      <c r="C54" s="1139" t="s">
        <v>459</v>
      </c>
      <c r="D54" s="203" t="s">
        <v>460</v>
      </c>
      <c r="E54" s="204" t="s">
        <v>461</v>
      </c>
      <c r="F54" s="31"/>
    </row>
    <row r="55" spans="3:6" ht="14.25">
      <c r="C55" s="1139"/>
      <c r="D55" s="203" t="s">
        <v>462</v>
      </c>
      <c r="E55" s="204" t="s">
        <v>463</v>
      </c>
      <c r="F55" s="31"/>
    </row>
    <row r="56" spans="3:6" ht="14.25">
      <c r="C56" s="1139"/>
      <c r="D56" s="203" t="s">
        <v>464</v>
      </c>
      <c r="E56" s="204" t="s">
        <v>465</v>
      </c>
      <c r="F56" s="31"/>
    </row>
    <row r="57" spans="3:6" ht="14.25">
      <c r="C57" s="1139"/>
      <c r="D57" s="203" t="s">
        <v>466</v>
      </c>
      <c r="E57" s="204" t="s">
        <v>467</v>
      </c>
      <c r="F57" s="31"/>
    </row>
    <row r="58" spans="3:6" ht="14.25">
      <c r="C58" s="1139"/>
      <c r="D58" s="203" t="s">
        <v>468</v>
      </c>
      <c r="E58" s="204" t="s">
        <v>469</v>
      </c>
      <c r="F58" s="31"/>
    </row>
    <row r="59" spans="3:6" s="55" customFormat="1" ht="15" customHeight="1">
      <c r="C59" s="1153" t="s">
        <v>470</v>
      </c>
      <c r="D59" s="205" t="s">
        <v>471</v>
      </c>
      <c r="E59" s="204" t="s">
        <v>472</v>
      </c>
    </row>
    <row r="60" spans="3:6" s="55" customFormat="1" ht="15" customHeight="1">
      <c r="C60" s="1153"/>
      <c r="D60" s="205" t="s">
        <v>473</v>
      </c>
      <c r="E60" s="204" t="s">
        <v>474</v>
      </c>
    </row>
    <row r="61" spans="3:6" s="55" customFormat="1" ht="15" customHeight="1">
      <c r="C61" s="1153"/>
      <c r="D61" s="205" t="s">
        <v>475</v>
      </c>
      <c r="E61" s="204" t="s">
        <v>476</v>
      </c>
    </row>
    <row r="62" spans="3:6" s="55" customFormat="1" ht="15" customHeight="1">
      <c r="C62" s="1153"/>
      <c r="D62" s="206" t="s">
        <v>477</v>
      </c>
      <c r="E62" s="207" t="s">
        <v>478</v>
      </c>
    </row>
    <row r="63" spans="3:6" ht="14.25" customHeight="1">
      <c r="C63" s="1153" t="s">
        <v>479</v>
      </c>
      <c r="D63" s="208" t="s">
        <v>480</v>
      </c>
      <c r="E63" s="209" t="s">
        <v>465</v>
      </c>
    </row>
    <row r="64" spans="3:6" ht="12.75" customHeight="1">
      <c r="C64" s="1153"/>
      <c r="D64" s="208" t="s">
        <v>481</v>
      </c>
      <c r="E64" s="209" t="s">
        <v>482</v>
      </c>
    </row>
    <row r="65" spans="2:5" ht="12.75" customHeight="1">
      <c r="C65" s="1153"/>
      <c r="D65" s="208" t="s">
        <v>483</v>
      </c>
      <c r="E65" s="209" t="s">
        <v>484</v>
      </c>
    </row>
    <row r="66" spans="2:5" ht="12.75" customHeight="1">
      <c r="C66" s="1153"/>
      <c r="D66" s="208" t="s">
        <v>485</v>
      </c>
      <c r="E66" s="210" t="s">
        <v>486</v>
      </c>
    </row>
    <row r="67" spans="2:5" ht="12.75" customHeight="1">
      <c r="C67" s="1153"/>
      <c r="D67" s="208" t="s">
        <v>487</v>
      </c>
      <c r="E67" s="210" t="s">
        <v>488</v>
      </c>
    </row>
    <row r="68" spans="2:5" ht="12.75" customHeight="1">
      <c r="C68" s="1153"/>
      <c r="D68" s="208" t="s">
        <v>489</v>
      </c>
      <c r="E68" s="209" t="s">
        <v>490</v>
      </c>
    </row>
    <row r="69" spans="2:5" ht="14.25">
      <c r="C69" s="1139" t="s">
        <v>491</v>
      </c>
      <c r="D69" s="208" t="s">
        <v>492</v>
      </c>
      <c r="E69" s="209" t="s">
        <v>493</v>
      </c>
    </row>
    <row r="70" spans="2:5" ht="26.25" customHeight="1">
      <c r="C70" s="1139"/>
      <c r="D70" s="208" t="s">
        <v>494</v>
      </c>
      <c r="E70" s="209" t="s">
        <v>495</v>
      </c>
    </row>
    <row r="71" spans="2:5" ht="14.25">
      <c r="C71" s="1139" t="s">
        <v>496</v>
      </c>
      <c r="D71" s="208" t="s">
        <v>497</v>
      </c>
      <c r="E71" s="209" t="s">
        <v>498</v>
      </c>
    </row>
    <row r="72" spans="2:5" ht="74.25" customHeight="1" thickBot="1">
      <c r="C72" s="1140"/>
      <c r="D72" s="211" t="s">
        <v>499</v>
      </c>
      <c r="E72" s="212" t="s">
        <v>480</v>
      </c>
    </row>
    <row r="73" spans="2:5" ht="17.25" customHeight="1" thickBot="1"/>
    <row r="74" spans="2:5" ht="15.75" thickBot="1">
      <c r="B74" s="228" t="s">
        <v>938</v>
      </c>
      <c r="E74" s="141"/>
    </row>
    <row r="75" spans="2:5">
      <c r="E75" s="141"/>
    </row>
  </sheetData>
  <sheetProtection password="E0DB" sheet="1" objects="1" scenarios="1" formatCells="0" formatColumns="0" formatRows="0" sort="0" autoFilter="0"/>
  <mergeCells count="62">
    <mergeCell ref="C4:E4"/>
    <mergeCell ref="D5:E5"/>
    <mergeCell ref="C6:C11"/>
    <mergeCell ref="D6:E6"/>
    <mergeCell ref="D7:E7"/>
    <mergeCell ref="D8:E8"/>
    <mergeCell ref="D9:E9"/>
    <mergeCell ref="D10:E10"/>
    <mergeCell ref="D11:E11"/>
    <mergeCell ref="C12:C16"/>
    <mergeCell ref="D12:E12"/>
    <mergeCell ref="D13:E13"/>
    <mergeCell ref="D14:E14"/>
    <mergeCell ref="D15:E15"/>
    <mergeCell ref="D16:E16"/>
    <mergeCell ref="D28:E28"/>
    <mergeCell ref="D29:E29"/>
    <mergeCell ref="D30:E30"/>
    <mergeCell ref="D31:E31"/>
    <mergeCell ref="C17:C19"/>
    <mergeCell ref="D17:E17"/>
    <mergeCell ref="D18:E18"/>
    <mergeCell ref="D19:E19"/>
    <mergeCell ref="C20:C22"/>
    <mergeCell ref="D20:E20"/>
    <mergeCell ref="D21:E21"/>
    <mergeCell ref="D22:E22"/>
    <mergeCell ref="D32:E32"/>
    <mergeCell ref="D33:E33"/>
    <mergeCell ref="D34:E34"/>
    <mergeCell ref="D35:E35"/>
    <mergeCell ref="C36:C41"/>
    <mergeCell ref="D36:E36"/>
    <mergeCell ref="D37:E37"/>
    <mergeCell ref="D38:E38"/>
    <mergeCell ref="D39:E39"/>
    <mergeCell ref="D40:E40"/>
    <mergeCell ref="C23:C35"/>
    <mergeCell ref="D23:E23"/>
    <mergeCell ref="D24:E24"/>
    <mergeCell ref="D25:E25"/>
    <mergeCell ref="D26:E26"/>
    <mergeCell ref="D27:E27"/>
    <mergeCell ref="D41:E41"/>
    <mergeCell ref="C42:C46"/>
    <mergeCell ref="D42:E42"/>
    <mergeCell ref="D43:E43"/>
    <mergeCell ref="D44:E44"/>
    <mergeCell ref="D45:E45"/>
    <mergeCell ref="D46:E46"/>
    <mergeCell ref="C71:C72"/>
    <mergeCell ref="C47:C51"/>
    <mergeCell ref="D47:E47"/>
    <mergeCell ref="D48:E48"/>
    <mergeCell ref="D49:E49"/>
    <mergeCell ref="D50:E50"/>
    <mergeCell ref="D51:E51"/>
    <mergeCell ref="C52:E52"/>
    <mergeCell ref="C54:C58"/>
    <mergeCell ref="C59:C62"/>
    <mergeCell ref="C63:C68"/>
    <mergeCell ref="C69:C70"/>
  </mergeCells>
  <hyperlinks>
    <hyperlink ref="B2" location="Inicio!A1" display="INICIO"/>
    <hyperlink ref="B74" location="Inicio!A1" display="INICIO"/>
  </hyperlinks>
  <printOptions horizontalCentered="1" verticalCentered="1"/>
  <pageMargins left="0.70866141732283472" right="0.70866141732283472" top="0.74803149606299213" bottom="0.74803149606299213" header="0.31496062992125984" footer="0.31496062992125984"/>
  <pageSetup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Bt_inicio">
                <anchor moveWithCells="1" sizeWithCells="1">
                  <from>
                    <xdr:col>1</xdr:col>
                    <xdr:colOff>0</xdr:colOff>
                    <xdr:row>1</xdr:row>
                    <xdr:rowOff>0</xdr:rowOff>
                  </from>
                  <to>
                    <xdr:col>2</xdr:col>
                    <xdr:colOff>0</xdr:colOff>
                    <xdr:row>2</xdr:row>
                    <xdr:rowOff>19050</xdr:rowOff>
                  </to>
                </anchor>
              </controlPr>
            </control>
          </mc:Choice>
        </mc:AlternateContent>
        <mc:AlternateContent xmlns:mc="http://schemas.openxmlformats.org/markup-compatibility/2006">
          <mc:Choice Requires="x14">
            <control shapeId="19458" r:id="rId5" name="Button 2">
              <controlPr defaultSize="0" print="0" autoFill="0" autoPict="0" macro="[0]!Bt_inicio">
                <anchor moveWithCells="1" sizeWithCells="1">
                  <from>
                    <xdr:col>1</xdr:col>
                    <xdr:colOff>9525</xdr:colOff>
                    <xdr:row>73</xdr:row>
                    <xdr:rowOff>0</xdr:rowOff>
                  </from>
                  <to>
                    <xdr:col>2</xdr:col>
                    <xdr:colOff>9525</xdr:colOff>
                    <xdr:row>74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B2:E92"/>
  <sheetViews>
    <sheetView showGridLines="0" showRowColHeaders="0" zoomScaleNormal="100" zoomScaleSheetLayoutView="90" workbookViewId="0">
      <selection activeCell="C4" sqref="C4:D4"/>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2" spans="2:5" ht="13.5" thickBot="1"/>
    <row r="3" spans="2:5" ht="15.75" thickBot="1">
      <c r="B3" s="228" t="s">
        <v>938</v>
      </c>
      <c r="E3" s="141"/>
    </row>
    <row r="4" spans="2:5" ht="36" customHeight="1" thickBot="1">
      <c r="C4" s="1168" t="s">
        <v>873</v>
      </c>
      <c r="D4" s="1169"/>
      <c r="E4" s="144"/>
    </row>
    <row r="5" spans="2:5" ht="34.5" customHeight="1" thickBot="1">
      <c r="C5" s="146" t="s">
        <v>308</v>
      </c>
      <c r="D5" s="146" t="s">
        <v>309</v>
      </c>
      <c r="E5" s="141"/>
    </row>
    <row r="6" spans="2:5" ht="14.25">
      <c r="C6" s="1161" t="s">
        <v>310</v>
      </c>
      <c r="D6" s="48" t="s">
        <v>311</v>
      </c>
      <c r="E6" s="141"/>
    </row>
    <row r="7" spans="2:5" ht="14.25">
      <c r="C7" s="1162"/>
      <c r="D7" s="49" t="s">
        <v>312</v>
      </c>
      <c r="E7" s="141"/>
    </row>
    <row r="8" spans="2:5" ht="14.25">
      <c r="C8" s="1162"/>
      <c r="D8" s="49" t="s">
        <v>313</v>
      </c>
      <c r="E8" s="141"/>
    </row>
    <row r="9" spans="2:5" ht="28.5">
      <c r="C9" s="1162"/>
      <c r="D9" s="49" t="s">
        <v>314</v>
      </c>
      <c r="E9" s="141"/>
    </row>
    <row r="10" spans="2:5" ht="14.25">
      <c r="C10" s="1162"/>
      <c r="D10" s="49" t="s">
        <v>315</v>
      </c>
      <c r="E10" s="141"/>
    </row>
    <row r="11" spans="2:5" ht="14.25">
      <c r="C11" s="1162"/>
      <c r="D11" s="49" t="s">
        <v>316</v>
      </c>
      <c r="E11" s="141"/>
    </row>
    <row r="12" spans="2:5" ht="14.25">
      <c r="C12" s="1162"/>
      <c r="D12" s="49" t="s">
        <v>317</v>
      </c>
      <c r="E12" s="141"/>
    </row>
    <row r="13" spans="2:5" s="43" customFormat="1" ht="14.25">
      <c r="C13" s="1162"/>
      <c r="D13" s="91" t="s">
        <v>318</v>
      </c>
      <c r="E13" s="1166"/>
    </row>
    <row r="14" spans="2:5" s="43" customFormat="1" ht="14.25">
      <c r="C14" s="1162"/>
      <c r="D14" s="91" t="s">
        <v>319</v>
      </c>
      <c r="E14" s="1166"/>
    </row>
    <row r="15" spans="2:5" s="43" customFormat="1" ht="15" thickBot="1">
      <c r="C15" s="1167"/>
      <c r="D15" s="147" t="s">
        <v>320</v>
      </c>
      <c r="E15" s="1166"/>
    </row>
    <row r="16" spans="2:5" ht="14.25">
      <c r="C16" s="1161" t="s">
        <v>321</v>
      </c>
      <c r="D16" s="48" t="s">
        <v>322</v>
      </c>
      <c r="E16" s="141"/>
    </row>
    <row r="17" spans="3:5" ht="14.25">
      <c r="C17" s="1162"/>
      <c r="D17" s="49" t="s">
        <v>323</v>
      </c>
      <c r="E17" s="141"/>
    </row>
    <row r="18" spans="3:5" ht="14.25">
      <c r="C18" s="1162"/>
      <c r="D18" s="49" t="s">
        <v>324</v>
      </c>
      <c r="E18" s="141"/>
    </row>
    <row r="19" spans="3:5" ht="14.25">
      <c r="C19" s="1162"/>
      <c r="D19" s="49" t="s">
        <v>325</v>
      </c>
      <c r="E19" s="141"/>
    </row>
    <row r="20" spans="3:5" ht="14.25">
      <c r="C20" s="1162"/>
      <c r="D20" s="49" t="s">
        <v>326</v>
      </c>
      <c r="E20" s="141"/>
    </row>
    <row r="21" spans="3:5" ht="14.25">
      <c r="C21" s="1162"/>
      <c r="D21" s="49" t="s">
        <v>327</v>
      </c>
      <c r="E21" s="141"/>
    </row>
    <row r="22" spans="3:5" ht="14.25">
      <c r="C22" s="1162"/>
      <c r="D22" s="49" t="s">
        <v>328</v>
      </c>
      <c r="E22" s="141"/>
    </row>
    <row r="23" spans="3:5" ht="28.5">
      <c r="C23" s="1162"/>
      <c r="D23" s="49" t="s">
        <v>329</v>
      </c>
      <c r="E23" s="141"/>
    </row>
    <row r="24" spans="3:5" ht="14.25">
      <c r="C24" s="1162"/>
      <c r="D24" s="49" t="s">
        <v>330</v>
      </c>
      <c r="E24" s="141"/>
    </row>
    <row r="25" spans="3:5" ht="14.25">
      <c r="C25" s="1162"/>
      <c r="D25" s="49" t="s">
        <v>331</v>
      </c>
      <c r="E25" s="141"/>
    </row>
    <row r="26" spans="3:5" ht="14.25">
      <c r="C26" s="1162"/>
      <c r="D26" s="49" t="s">
        <v>332</v>
      </c>
      <c r="E26" s="1166"/>
    </row>
    <row r="27" spans="3:5" ht="28.5">
      <c r="C27" s="1162"/>
      <c r="D27" s="49" t="s">
        <v>333</v>
      </c>
      <c r="E27" s="1166"/>
    </row>
    <row r="28" spans="3:5" ht="14.25">
      <c r="C28" s="1162"/>
      <c r="D28" s="49" t="s">
        <v>334</v>
      </c>
      <c r="E28" s="1166"/>
    </row>
    <row r="29" spans="3:5" ht="28.5">
      <c r="C29" s="1162"/>
      <c r="D29" s="49" t="s">
        <v>335</v>
      </c>
      <c r="E29" s="1166"/>
    </row>
    <row r="30" spans="3:5" ht="14.25">
      <c r="C30" s="1162"/>
      <c r="D30" s="49" t="s">
        <v>336</v>
      </c>
      <c r="E30" s="1166"/>
    </row>
    <row r="31" spans="3:5" ht="14.25">
      <c r="C31" s="1162"/>
      <c r="D31" s="49" t="s">
        <v>337</v>
      </c>
      <c r="E31" s="1166"/>
    </row>
    <row r="32" spans="3:5" ht="14.25">
      <c r="C32" s="1162"/>
      <c r="D32" s="49" t="s">
        <v>338</v>
      </c>
      <c r="E32" s="1166"/>
    </row>
    <row r="33" spans="3:5" ht="14.25">
      <c r="C33" s="1162"/>
      <c r="D33" s="49" t="s">
        <v>339</v>
      </c>
      <c r="E33" s="1166"/>
    </row>
    <row r="34" spans="3:5" ht="28.5">
      <c r="C34" s="1162"/>
      <c r="D34" s="49" t="s">
        <v>340</v>
      </c>
      <c r="E34" s="1166"/>
    </row>
    <row r="35" spans="3:5" ht="14.25">
      <c r="C35" s="1162"/>
      <c r="D35" s="49" t="s">
        <v>341</v>
      </c>
      <c r="E35" s="1166"/>
    </row>
    <row r="36" spans="3:5" ht="14.25">
      <c r="C36" s="1162"/>
      <c r="D36" s="49" t="s">
        <v>342</v>
      </c>
      <c r="E36" s="1166"/>
    </row>
    <row r="37" spans="3:5" ht="14.25">
      <c r="C37" s="1162"/>
      <c r="D37" s="49" t="s">
        <v>343</v>
      </c>
      <c r="E37" s="1166"/>
    </row>
    <row r="38" spans="3:5" ht="28.5">
      <c r="C38" s="1162"/>
      <c r="D38" s="49" t="s">
        <v>344</v>
      </c>
      <c r="E38" s="1166"/>
    </row>
    <row r="39" spans="3:5" ht="14.25">
      <c r="C39" s="1162"/>
      <c r="D39" s="49" t="s">
        <v>345</v>
      </c>
      <c r="E39" s="1166"/>
    </row>
    <row r="40" spans="3:5" ht="15" thickBot="1">
      <c r="C40" s="1167"/>
      <c r="D40" s="148" t="s">
        <v>346</v>
      </c>
      <c r="E40" s="1166"/>
    </row>
    <row r="41" spans="3:5" ht="14.25">
      <c r="C41" s="1161" t="s">
        <v>347</v>
      </c>
      <c r="D41" s="48" t="s">
        <v>348</v>
      </c>
      <c r="E41" s="141"/>
    </row>
    <row r="42" spans="3:5" ht="14.25">
      <c r="C42" s="1162"/>
      <c r="D42" s="49" t="s">
        <v>349</v>
      </c>
      <c r="E42" s="141"/>
    </row>
    <row r="43" spans="3:5" ht="14.25">
      <c r="C43" s="1162"/>
      <c r="D43" s="49" t="s">
        <v>350</v>
      </c>
      <c r="E43" s="141"/>
    </row>
    <row r="44" spans="3:5" ht="14.25">
      <c r="C44" s="1162"/>
      <c r="D44" s="49" t="s">
        <v>351</v>
      </c>
      <c r="E44" s="1166"/>
    </row>
    <row r="45" spans="3:5" ht="14.25">
      <c r="C45" s="1162"/>
      <c r="D45" s="49" t="s">
        <v>352</v>
      </c>
      <c r="E45" s="1166"/>
    </row>
    <row r="46" spans="3:5" ht="15.75" customHeight="1">
      <c r="C46" s="1162"/>
      <c r="D46" s="49" t="s">
        <v>353</v>
      </c>
      <c r="E46" s="1166"/>
    </row>
    <row r="47" spans="3:5" ht="14.25">
      <c r="C47" s="1162"/>
      <c r="D47" s="49" t="s">
        <v>354</v>
      </c>
      <c r="E47" s="1166"/>
    </row>
    <row r="48" spans="3:5" ht="14.25">
      <c r="C48" s="1162"/>
      <c r="D48" s="49" t="s">
        <v>355</v>
      </c>
      <c r="E48" s="1166"/>
    </row>
    <row r="49" spans="3:5" ht="28.5">
      <c r="C49" s="1162"/>
      <c r="D49" s="49" t="s">
        <v>356</v>
      </c>
      <c r="E49" s="1166"/>
    </row>
    <row r="50" spans="3:5" ht="15" thickBot="1">
      <c r="C50" s="1167"/>
      <c r="D50" s="148" t="s">
        <v>357</v>
      </c>
      <c r="E50" s="141"/>
    </row>
    <row r="51" spans="3:5" ht="14.25">
      <c r="C51" s="1161" t="s">
        <v>358</v>
      </c>
      <c r="D51" s="48" t="s">
        <v>359</v>
      </c>
      <c r="E51" s="141"/>
    </row>
    <row r="52" spans="3:5" ht="14.25">
      <c r="C52" s="1162"/>
      <c r="D52" s="49" t="s">
        <v>360</v>
      </c>
      <c r="E52" s="141"/>
    </row>
    <row r="53" spans="3:5" ht="14.25">
      <c r="C53" s="1162"/>
      <c r="D53" s="49" t="s">
        <v>361</v>
      </c>
      <c r="E53" s="141"/>
    </row>
    <row r="54" spans="3:5" ht="14.25">
      <c r="C54" s="1162"/>
      <c r="D54" s="49" t="s">
        <v>362</v>
      </c>
      <c r="E54" s="141"/>
    </row>
    <row r="55" spans="3:5" ht="14.25">
      <c r="C55" s="1162"/>
      <c r="D55" s="49" t="s">
        <v>363</v>
      </c>
      <c r="E55" s="141"/>
    </row>
    <row r="56" spans="3:5" ht="14.25">
      <c r="C56" s="1162"/>
      <c r="D56" s="49" t="s">
        <v>364</v>
      </c>
      <c r="E56" s="1166"/>
    </row>
    <row r="57" spans="3:5" ht="14.25">
      <c r="C57" s="1162"/>
      <c r="D57" s="49" t="s">
        <v>365</v>
      </c>
      <c r="E57" s="1166"/>
    </row>
    <row r="58" spans="3:5" ht="15" thickBot="1">
      <c r="C58" s="1167"/>
      <c r="D58" s="148" t="s">
        <v>366</v>
      </c>
      <c r="E58" s="1166"/>
    </row>
    <row r="59" spans="3:5" ht="33" customHeight="1">
      <c r="C59" s="1161" t="s">
        <v>367</v>
      </c>
      <c r="D59" s="48" t="s">
        <v>368</v>
      </c>
      <c r="E59" s="81"/>
    </row>
    <row r="60" spans="3:5" ht="28.5">
      <c r="C60" s="1162"/>
      <c r="D60" s="49" t="s">
        <v>369</v>
      </c>
      <c r="E60" s="141"/>
    </row>
    <row r="61" spans="3:5" ht="15" customHeight="1">
      <c r="C61" s="1162"/>
      <c r="D61" s="49" t="s">
        <v>370</v>
      </c>
      <c r="E61" s="141"/>
    </row>
    <row r="62" spans="3:5" ht="15" customHeight="1">
      <c r="C62" s="1162"/>
      <c r="D62" s="49" t="s">
        <v>371</v>
      </c>
      <c r="E62" s="141"/>
    </row>
    <row r="63" spans="3:5" ht="32.25" customHeight="1" thickBot="1">
      <c r="C63" s="1163"/>
      <c r="D63" s="50" t="s">
        <v>372</v>
      </c>
      <c r="E63" s="141"/>
    </row>
    <row r="64" spans="3:5" ht="14.25">
      <c r="C64" s="1164" t="s">
        <v>373</v>
      </c>
      <c r="D64" s="149" t="s">
        <v>374</v>
      </c>
      <c r="E64" s="141"/>
    </row>
    <row r="65" spans="3:5" ht="14.25">
      <c r="C65" s="1164"/>
      <c r="D65" s="49" t="s">
        <v>375</v>
      </c>
      <c r="E65" s="141"/>
    </row>
    <row r="66" spans="3:5" ht="28.5">
      <c r="C66" s="1164"/>
      <c r="D66" s="49" t="s">
        <v>376</v>
      </c>
      <c r="E66" s="141"/>
    </row>
    <row r="67" spans="3:5" ht="14.25">
      <c r="C67" s="1164"/>
      <c r="D67" s="49" t="s">
        <v>377</v>
      </c>
      <c r="E67" s="141"/>
    </row>
    <row r="68" spans="3:5" ht="28.5">
      <c r="C68" s="1164"/>
      <c r="D68" s="49" t="s">
        <v>378</v>
      </c>
      <c r="E68" s="141"/>
    </row>
    <row r="69" spans="3:5" ht="71.25">
      <c r="C69" s="1164"/>
      <c r="D69" s="49" t="s">
        <v>785</v>
      </c>
      <c r="E69" s="141"/>
    </row>
    <row r="70" spans="3:5" ht="28.5">
      <c r="C70" s="1164"/>
      <c r="D70" s="49" t="s">
        <v>380</v>
      </c>
      <c r="E70" s="1166"/>
    </row>
    <row r="71" spans="3:5" ht="28.5">
      <c r="C71" s="1164"/>
      <c r="D71" s="49" t="s">
        <v>381</v>
      </c>
      <c r="E71" s="1166"/>
    </row>
    <row r="72" spans="3:5" ht="14.25">
      <c r="C72" s="1164"/>
      <c r="D72" s="49" t="s">
        <v>382</v>
      </c>
      <c r="E72" s="1166"/>
    </row>
    <row r="73" spans="3:5" ht="28.5">
      <c r="C73" s="1164"/>
      <c r="D73" s="49" t="s">
        <v>383</v>
      </c>
      <c r="E73" s="1166"/>
    </row>
    <row r="74" spans="3:5" ht="28.5">
      <c r="C74" s="1164"/>
      <c r="D74" s="49" t="s">
        <v>384</v>
      </c>
      <c r="E74" s="1166"/>
    </row>
    <row r="75" spans="3:5" ht="14.25">
      <c r="C75" s="1164"/>
      <c r="D75" s="49" t="s">
        <v>385</v>
      </c>
      <c r="E75" s="1166"/>
    </row>
    <row r="76" spans="3:5" ht="28.5">
      <c r="C76" s="1164"/>
      <c r="D76" s="49" t="s">
        <v>386</v>
      </c>
      <c r="E76" s="1166"/>
    </row>
    <row r="77" spans="3:5" ht="14.25">
      <c r="C77" s="1164"/>
      <c r="D77" s="49" t="s">
        <v>387</v>
      </c>
      <c r="E77" s="1166"/>
    </row>
    <row r="78" spans="3:5" ht="28.5">
      <c r="C78" s="1164"/>
      <c r="D78" s="49" t="s">
        <v>388</v>
      </c>
      <c r="E78" s="1166"/>
    </row>
    <row r="79" spans="3:5" ht="28.5">
      <c r="C79" s="1164"/>
      <c r="D79" s="49" t="s">
        <v>389</v>
      </c>
      <c r="E79" s="1166"/>
    </row>
    <row r="80" spans="3:5" ht="14.25">
      <c r="C80" s="1164"/>
      <c r="D80" s="49" t="s">
        <v>390</v>
      </c>
      <c r="E80" s="1166"/>
    </row>
    <row r="81" spans="2:5" ht="14.25">
      <c r="C81" s="1164"/>
      <c r="D81" s="49" t="s">
        <v>391</v>
      </c>
      <c r="E81" s="1166"/>
    </row>
    <row r="82" spans="2:5" ht="28.5">
      <c r="C82" s="1164"/>
      <c r="D82" s="49" t="s">
        <v>392</v>
      </c>
      <c r="E82" s="1166"/>
    </row>
    <row r="83" spans="2:5" ht="14.25">
      <c r="C83" s="1164"/>
      <c r="D83" s="49" t="s">
        <v>393</v>
      </c>
      <c r="E83" s="1166"/>
    </row>
    <row r="84" spans="2:5" ht="28.5">
      <c r="C84" s="1164"/>
      <c r="D84" s="49" t="s">
        <v>394</v>
      </c>
      <c r="E84" s="1166"/>
    </row>
    <row r="85" spans="2:5" ht="28.5">
      <c r="C85" s="1164"/>
      <c r="D85" s="49" t="s">
        <v>395</v>
      </c>
      <c r="E85" s="1166"/>
    </row>
    <row r="86" spans="2:5" ht="28.5">
      <c r="C86" s="1164"/>
      <c r="D86" s="49" t="s">
        <v>376</v>
      </c>
      <c r="E86" s="1166"/>
    </row>
    <row r="87" spans="2:5" ht="28.5">
      <c r="C87" s="1164"/>
      <c r="D87" s="49" t="s">
        <v>396</v>
      </c>
      <c r="E87" s="1166"/>
    </row>
    <row r="88" spans="2:5" ht="28.5">
      <c r="C88" s="1164"/>
      <c r="D88" s="49" t="s">
        <v>397</v>
      </c>
      <c r="E88" s="1166"/>
    </row>
    <row r="89" spans="2:5" ht="14.25">
      <c r="C89" s="1164"/>
      <c r="D89" s="49" t="s">
        <v>398</v>
      </c>
      <c r="E89" s="1166"/>
    </row>
    <row r="90" spans="2:5" ht="29.25" thickBot="1">
      <c r="C90" s="1165"/>
      <c r="D90" s="50" t="s">
        <v>399</v>
      </c>
      <c r="E90" s="1166"/>
    </row>
    <row r="91" spans="2:5" ht="13.5" thickBot="1">
      <c r="E91" s="141"/>
    </row>
    <row r="92" spans="2:5" ht="15.75" thickBot="1">
      <c r="B92" s="228" t="s">
        <v>938</v>
      </c>
    </row>
  </sheetData>
  <sheetProtection password="E0DB" sheet="1" objects="1" scenarios="1" formatCells="0" formatColumns="0" formatRows="0" sort="0" autoFilter="0"/>
  <mergeCells count="12">
    <mergeCell ref="C6:C15"/>
    <mergeCell ref="E13:E15"/>
    <mergeCell ref="C16:C40"/>
    <mergeCell ref="E26:E40"/>
    <mergeCell ref="C4:D4"/>
    <mergeCell ref="C59:C63"/>
    <mergeCell ref="C64:C90"/>
    <mergeCell ref="E70:E90"/>
    <mergeCell ref="C41:C50"/>
    <mergeCell ref="E44:E49"/>
    <mergeCell ref="C51:C58"/>
    <mergeCell ref="E56:E58"/>
  </mergeCells>
  <hyperlinks>
    <hyperlink ref="B3" location="Inicio!A1" display="INICIO"/>
    <hyperlink ref="B92" location="Inicio!A1" display="INICIO"/>
  </hyperlinks>
  <printOptions horizontalCentered="1" verticalCentered="1"/>
  <pageMargins left="0.70866141732283472" right="0.70866141732283472" top="0.74803149606299213" bottom="0.74803149606299213" header="0.31496062992125984" footer="0.31496062992125984"/>
  <pageSetup scale="76" orientation="portrait" r:id="rId1"/>
  <rowBreaks count="1" manualBreakCount="1">
    <brk id="51" max="3" man="1"/>
  </rowBreaks>
  <colBreaks count="1" manualBreakCount="1">
    <brk id="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Bt_inicio_vuln">
                <anchor moveWithCells="1" sizeWithCells="1">
                  <from>
                    <xdr:col>1</xdr:col>
                    <xdr:colOff>0</xdr:colOff>
                    <xdr:row>1</xdr:row>
                    <xdr:rowOff>161925</xdr:rowOff>
                  </from>
                  <to>
                    <xdr:col>2</xdr:col>
                    <xdr:colOff>0</xdr:colOff>
                    <xdr:row>3</xdr:row>
                    <xdr:rowOff>9525</xdr:rowOff>
                  </to>
                </anchor>
              </controlPr>
            </control>
          </mc:Choice>
        </mc:AlternateContent>
        <mc:AlternateContent xmlns:mc="http://schemas.openxmlformats.org/markup-compatibility/2006">
          <mc:Choice Requires="x14">
            <control shapeId="20484" r:id="rId5" name="Button 4">
              <controlPr defaultSize="0" print="0" autoFill="0" autoPict="0" macro="[0]!Bt_inicio_vuln">
                <anchor moveWithCells="1" sizeWithCells="1">
                  <from>
                    <xdr:col>0</xdr:col>
                    <xdr:colOff>752475</xdr:colOff>
                    <xdr:row>90</xdr:row>
                    <xdr:rowOff>152400</xdr:rowOff>
                  </from>
                  <to>
                    <xdr:col>1</xdr:col>
                    <xdr:colOff>752475</xdr:colOff>
                    <xdr:row>92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C3:Q25"/>
  <sheetViews>
    <sheetView showGridLines="0" zoomScaleNormal="100" zoomScaleSheetLayoutView="80" workbookViewId="0">
      <selection activeCell="E17" sqref="E17"/>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3" spans="3:17" ht="13.5" thickBot="1"/>
    <row r="4" spans="3:17" ht="15.75" thickBot="1">
      <c r="C4" s="228" t="s">
        <v>938</v>
      </c>
      <c r="D4" s="20"/>
      <c r="E4" s="20"/>
      <c r="F4" s="20"/>
      <c r="G4" s="20"/>
      <c r="H4" s="20"/>
      <c r="I4" s="20"/>
      <c r="J4" s="20"/>
      <c r="K4" s="20"/>
      <c r="L4" s="20"/>
      <c r="M4" s="20"/>
      <c r="N4" s="73"/>
      <c r="O4" s="73"/>
      <c r="P4" s="31"/>
      <c r="Q4" s="31"/>
    </row>
    <row r="5" spans="3:17" ht="15" customHeight="1">
      <c r="D5" s="1170" t="s">
        <v>952</v>
      </c>
      <c r="E5" s="1170"/>
      <c r="F5" s="1170"/>
      <c r="G5" s="1170"/>
      <c r="H5" s="20"/>
      <c r="I5" s="20"/>
      <c r="J5" s="20"/>
      <c r="K5" s="20"/>
      <c r="L5" s="20"/>
      <c r="M5" s="20"/>
      <c r="N5" s="73"/>
      <c r="O5" s="73"/>
      <c r="P5" s="31"/>
      <c r="Q5" s="31"/>
    </row>
    <row r="6" spans="3:17" ht="30.75" customHeight="1">
      <c r="D6" s="254" t="s">
        <v>688</v>
      </c>
      <c r="E6" s="254" t="s">
        <v>7</v>
      </c>
      <c r="F6" s="254" t="s">
        <v>8</v>
      </c>
      <c r="G6" s="254" t="s">
        <v>687</v>
      </c>
      <c r="H6" s="20"/>
      <c r="I6" s="20"/>
      <c r="J6" s="20"/>
      <c r="K6" s="20"/>
      <c r="L6" s="20"/>
      <c r="M6" s="20"/>
      <c r="N6" s="73"/>
      <c r="O6" s="73"/>
      <c r="P6" s="31"/>
      <c r="Q6" s="31"/>
    </row>
    <row r="7" spans="3:17" ht="31.5">
      <c r="D7" s="255" t="s">
        <v>9</v>
      </c>
      <c r="E7" s="255" t="s">
        <v>154</v>
      </c>
      <c r="F7" s="255" t="s">
        <v>10</v>
      </c>
      <c r="G7" s="256">
        <v>1</v>
      </c>
      <c r="H7" s="20"/>
      <c r="I7" s="20"/>
      <c r="J7" s="20"/>
      <c r="K7" s="20"/>
      <c r="L7" s="20"/>
      <c r="M7" s="20"/>
      <c r="N7" s="73"/>
      <c r="O7" s="73"/>
      <c r="P7" s="31"/>
      <c r="Q7" s="31"/>
    </row>
    <row r="8" spans="3:17" ht="31.5">
      <c r="D8" s="255" t="s">
        <v>11</v>
      </c>
      <c r="E8" s="255" t="s">
        <v>12</v>
      </c>
      <c r="F8" s="255" t="s">
        <v>13</v>
      </c>
      <c r="G8" s="256">
        <v>2</v>
      </c>
      <c r="H8" s="20"/>
      <c r="I8" s="20"/>
      <c r="J8" s="20"/>
      <c r="K8" s="20"/>
      <c r="L8" s="20"/>
      <c r="M8" s="20"/>
      <c r="N8" s="73"/>
      <c r="O8" s="73"/>
      <c r="P8" s="31"/>
      <c r="Q8" s="31"/>
    </row>
    <row r="9" spans="3:17" ht="31.5">
      <c r="D9" s="255" t="s">
        <v>14</v>
      </c>
      <c r="E9" s="255" t="s">
        <v>15</v>
      </c>
      <c r="F9" s="255" t="s">
        <v>16</v>
      </c>
      <c r="G9" s="256">
        <v>3</v>
      </c>
      <c r="H9" s="20"/>
      <c r="I9" s="20"/>
      <c r="J9" s="20"/>
      <c r="K9" s="20"/>
      <c r="L9" s="20"/>
      <c r="M9" s="20"/>
      <c r="N9" s="73"/>
      <c r="O9" s="73"/>
      <c r="P9" s="31"/>
      <c r="Q9" s="31"/>
    </row>
    <row r="10" spans="3:17" ht="31.5">
      <c r="D10" s="255" t="s">
        <v>17</v>
      </c>
      <c r="E10" s="255" t="s">
        <v>155</v>
      </c>
      <c r="F10" s="255" t="s">
        <v>156</v>
      </c>
      <c r="G10" s="256">
        <v>4</v>
      </c>
      <c r="H10" s="20"/>
      <c r="I10" s="20"/>
      <c r="J10" s="20"/>
      <c r="K10" s="20"/>
      <c r="L10" s="20"/>
      <c r="M10" s="20"/>
      <c r="N10" s="73"/>
      <c r="O10" s="73"/>
      <c r="P10" s="31"/>
      <c r="Q10" s="31"/>
    </row>
    <row r="11" spans="3:17" ht="15.75">
      <c r="D11" s="255" t="s">
        <v>18</v>
      </c>
      <c r="E11" s="255" t="s">
        <v>19</v>
      </c>
      <c r="F11" s="255" t="s">
        <v>157</v>
      </c>
      <c r="G11" s="256">
        <v>5</v>
      </c>
      <c r="H11" s="20"/>
      <c r="I11" s="20"/>
      <c r="J11" s="20"/>
      <c r="K11" s="20"/>
      <c r="L11" s="20"/>
      <c r="M11" s="20"/>
      <c r="N11" s="73"/>
      <c r="O11" s="73"/>
      <c r="P11" s="31"/>
      <c r="Q11" s="31"/>
    </row>
    <row r="12" spans="3:17" ht="15">
      <c r="D12" s="158"/>
      <c r="E12" s="158"/>
      <c r="F12" s="158"/>
      <c r="G12" s="62"/>
      <c r="H12" s="20"/>
      <c r="I12" s="20"/>
      <c r="J12" s="20"/>
      <c r="K12" s="20"/>
      <c r="L12" s="20"/>
      <c r="M12" s="20"/>
      <c r="N12" s="73"/>
      <c r="O12" s="73"/>
      <c r="P12" s="31"/>
      <c r="Q12" s="31"/>
    </row>
    <row r="13" spans="3:17" ht="14.25">
      <c r="D13" s="21"/>
      <c r="E13" s="21"/>
      <c r="F13" s="20"/>
      <c r="G13" s="20"/>
      <c r="H13" s="20"/>
      <c r="I13" s="20"/>
      <c r="J13" s="20"/>
      <c r="K13" s="20"/>
      <c r="L13" s="20"/>
      <c r="M13" s="20"/>
      <c r="N13" s="73"/>
      <c r="O13" s="73"/>
      <c r="P13" s="31"/>
      <c r="Q13" s="31"/>
    </row>
    <row r="14" spans="3:17">
      <c r="N14" s="31"/>
      <c r="O14" s="31"/>
      <c r="P14" s="31"/>
      <c r="Q14" s="31"/>
    </row>
    <row r="15" spans="3:17">
      <c r="N15" s="31"/>
      <c r="O15" s="31"/>
      <c r="P15" s="31"/>
      <c r="Q15" s="31"/>
    </row>
    <row r="16" spans="3:17">
      <c r="N16" s="31"/>
      <c r="O16" s="31"/>
      <c r="P16" s="31"/>
      <c r="Q16" s="31"/>
    </row>
    <row r="17" spans="14:17">
      <c r="N17" s="31"/>
      <c r="O17" s="31"/>
      <c r="P17" s="31"/>
      <c r="Q17" s="31"/>
    </row>
    <row r="18" spans="14:17">
      <c r="N18" s="31"/>
      <c r="O18" s="31"/>
      <c r="P18" s="31"/>
      <c r="Q18" s="31"/>
    </row>
    <row r="19" spans="14:17">
      <c r="N19" s="31"/>
      <c r="O19" s="31"/>
      <c r="P19" s="31"/>
      <c r="Q19" s="31"/>
    </row>
    <row r="20" spans="14:17">
      <c r="N20" s="31"/>
      <c r="O20" s="31"/>
      <c r="P20" s="31"/>
      <c r="Q20" s="31"/>
    </row>
    <row r="21" spans="14:17">
      <c r="N21" s="31"/>
      <c r="O21" s="31"/>
      <c r="P21" s="31"/>
      <c r="Q21" s="31"/>
    </row>
    <row r="22" spans="14:17">
      <c r="N22" s="31"/>
      <c r="O22" s="31"/>
      <c r="P22" s="31"/>
      <c r="Q22" s="31"/>
    </row>
    <row r="23" spans="14:17">
      <c r="P23" s="31"/>
      <c r="Q23" s="31"/>
    </row>
    <row r="24" spans="14:17">
      <c r="P24" s="31"/>
      <c r="Q24" s="31"/>
    </row>
    <row r="25" spans="14:17">
      <c r="P25" s="31"/>
      <c r="Q25" s="31"/>
    </row>
  </sheetData>
  <sheetProtection password="E0DB" sheet="1" objects="1" scenarios="1" formatCells="0" formatColumns="0" formatRows="0" sort="0" autoFilter="0"/>
  <mergeCells count="1">
    <mergeCell ref="D5:G5"/>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scale="47" orientation="portrait" r:id="rId1"/>
  <colBreaks count="1" manualBreakCount="1">
    <brk id="8" max="20"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Bt_inicio_prob">
                <anchor moveWithCells="1" sizeWithCells="1">
                  <from>
                    <xdr:col>2</xdr:col>
                    <xdr:colOff>0</xdr:colOff>
                    <xdr:row>2</xdr:row>
                    <xdr:rowOff>152400</xdr:rowOff>
                  </from>
                  <to>
                    <xdr:col>3</xdr:col>
                    <xdr:colOff>0</xdr:colOff>
                    <xdr:row>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FF00"/>
  </sheetPr>
  <dimension ref="B1:Q39"/>
  <sheetViews>
    <sheetView showGridLines="0" showRowColHeaders="0" zoomScaleNormal="100" zoomScaleSheetLayoutView="80" workbookViewId="0">
      <selection activeCell="K9" sqref="K9"/>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20"/>
      <c r="G1" s="20"/>
      <c r="H1" s="20"/>
      <c r="I1" s="20"/>
      <c r="J1" s="20"/>
      <c r="K1" s="20"/>
      <c r="L1" s="20"/>
      <c r="M1" s="20"/>
      <c r="N1" s="73"/>
      <c r="O1" s="73"/>
      <c r="P1" s="31"/>
      <c r="Q1" s="31"/>
    </row>
    <row r="2" spans="2:17" ht="15.75" thickBot="1">
      <c r="B2" s="228" t="s">
        <v>938</v>
      </c>
      <c r="D2" s="21"/>
      <c r="E2" s="21"/>
      <c r="F2" s="20"/>
      <c r="G2" s="20"/>
      <c r="H2" s="20"/>
      <c r="I2" s="20"/>
      <c r="J2" s="20"/>
      <c r="K2" s="20"/>
      <c r="L2" s="20"/>
      <c r="M2" s="20"/>
      <c r="N2" s="73"/>
      <c r="O2" s="73"/>
      <c r="P2" s="31"/>
      <c r="Q2" s="31"/>
    </row>
    <row r="3" spans="2:17" ht="20.25" customHeight="1">
      <c r="D3" s="1172" t="s">
        <v>874</v>
      </c>
      <c r="E3" s="1173"/>
      <c r="F3" s="1173"/>
      <c r="G3" s="20"/>
      <c r="H3" s="20"/>
      <c r="I3" s="20"/>
      <c r="J3" s="20"/>
      <c r="K3" s="20"/>
      <c r="L3" s="20"/>
      <c r="M3" s="20"/>
      <c r="N3" s="73"/>
      <c r="O3" s="73"/>
      <c r="P3" s="31"/>
      <c r="Q3" s="31"/>
    </row>
    <row r="4" spans="2:17" ht="48.75" customHeight="1">
      <c r="D4" s="72" t="s">
        <v>686</v>
      </c>
      <c r="E4" s="72" t="s">
        <v>684</v>
      </c>
      <c r="F4" s="72" t="s">
        <v>685</v>
      </c>
      <c r="G4" s="20"/>
      <c r="H4" s="20"/>
      <c r="I4" s="20"/>
      <c r="J4" s="20"/>
      <c r="K4" s="20"/>
      <c r="L4" s="20"/>
      <c r="M4" s="20"/>
      <c r="N4" s="73"/>
      <c r="O4" s="73"/>
      <c r="P4" s="31"/>
      <c r="Q4" s="31"/>
    </row>
    <row r="5" spans="2:17" ht="30.75" customHeight="1">
      <c r="D5" s="1171" t="s">
        <v>657</v>
      </c>
      <c r="E5" s="217" t="s">
        <v>658</v>
      </c>
      <c r="F5" s="1171">
        <v>5</v>
      </c>
      <c r="G5" s="20"/>
      <c r="H5" s="20"/>
      <c r="I5" s="20"/>
      <c r="J5" s="20"/>
      <c r="K5" s="20"/>
      <c r="L5" s="20"/>
      <c r="M5" s="20"/>
      <c r="N5" s="73"/>
      <c r="O5" s="73"/>
      <c r="P5" s="31"/>
      <c r="Q5" s="31"/>
    </row>
    <row r="6" spans="2:17" ht="15">
      <c r="D6" s="1171"/>
      <c r="E6" s="217" t="s">
        <v>661</v>
      </c>
      <c r="F6" s="1171"/>
      <c r="G6" s="20"/>
      <c r="H6" s="20"/>
      <c r="I6" s="20"/>
      <c r="J6" s="20"/>
      <c r="K6" s="20"/>
      <c r="L6" s="20"/>
      <c r="M6" s="20"/>
      <c r="N6" s="73"/>
      <c r="O6" s="73"/>
      <c r="P6" s="31"/>
      <c r="Q6" s="31"/>
    </row>
    <row r="7" spans="2:17" ht="15">
      <c r="D7" s="1171"/>
      <c r="E7" s="217" t="s">
        <v>662</v>
      </c>
      <c r="F7" s="1171"/>
      <c r="G7" s="20"/>
      <c r="H7" s="20"/>
      <c r="I7" s="20"/>
      <c r="J7" s="20"/>
      <c r="K7" s="20"/>
      <c r="L7" s="20"/>
      <c r="M7" s="20"/>
      <c r="N7" s="73"/>
      <c r="O7" s="73"/>
      <c r="P7" s="31"/>
      <c r="Q7" s="31"/>
    </row>
    <row r="8" spans="2:17" ht="30">
      <c r="D8" s="1171"/>
      <c r="E8" s="217" t="s">
        <v>659</v>
      </c>
      <c r="F8" s="1171"/>
      <c r="G8" s="20"/>
      <c r="H8" s="20"/>
      <c r="I8" s="20"/>
      <c r="J8" s="20"/>
      <c r="K8" s="20"/>
      <c r="L8" s="20"/>
      <c r="M8" s="20"/>
      <c r="N8" s="73"/>
      <c r="O8" s="73"/>
      <c r="P8" s="31"/>
      <c r="Q8" s="31"/>
    </row>
    <row r="9" spans="2:17" ht="30">
      <c r="D9" s="1171"/>
      <c r="E9" s="217" t="s">
        <v>660</v>
      </c>
      <c r="F9" s="1171"/>
      <c r="G9" s="20"/>
      <c r="H9" s="20"/>
      <c r="I9" s="20"/>
      <c r="J9" s="20"/>
      <c r="K9" s="20"/>
      <c r="L9" s="20"/>
      <c r="M9" s="20"/>
      <c r="N9" s="73"/>
      <c r="O9" s="73"/>
      <c r="P9" s="31"/>
      <c r="Q9" s="31"/>
    </row>
    <row r="10" spans="2:17" ht="15">
      <c r="D10" s="1171" t="s">
        <v>663</v>
      </c>
      <c r="E10" s="217" t="s">
        <v>683</v>
      </c>
      <c r="F10" s="1171">
        <v>4</v>
      </c>
      <c r="G10" s="20"/>
      <c r="H10" s="20"/>
      <c r="I10" s="20"/>
      <c r="J10" s="20"/>
      <c r="K10" s="20"/>
      <c r="L10" s="20"/>
      <c r="M10" s="20"/>
      <c r="N10" s="73"/>
      <c r="O10" s="73"/>
      <c r="P10" s="31"/>
      <c r="Q10" s="31"/>
    </row>
    <row r="11" spans="2:17" ht="30">
      <c r="D11" s="1171"/>
      <c r="E11" s="217" t="s">
        <v>667</v>
      </c>
      <c r="F11" s="1171"/>
      <c r="G11" s="20"/>
      <c r="H11" s="20"/>
      <c r="I11" s="20"/>
      <c r="J11" s="20"/>
      <c r="K11" s="20"/>
      <c r="L11" s="20"/>
      <c r="M11" s="20"/>
      <c r="N11" s="73"/>
      <c r="O11" s="73"/>
      <c r="P11" s="31"/>
      <c r="Q11" s="31"/>
    </row>
    <row r="12" spans="2:17" ht="15">
      <c r="D12" s="1171"/>
      <c r="E12" s="217" t="s">
        <v>668</v>
      </c>
      <c r="F12" s="1171"/>
      <c r="G12" s="20"/>
      <c r="H12" s="20"/>
      <c r="I12" s="20"/>
      <c r="J12" s="20"/>
      <c r="K12" s="20"/>
      <c r="L12" s="20"/>
      <c r="M12" s="20"/>
      <c r="N12" s="73"/>
      <c r="O12" s="73"/>
      <c r="P12" s="31"/>
      <c r="Q12" s="31"/>
    </row>
    <row r="13" spans="2:17" ht="30">
      <c r="D13" s="1171"/>
      <c r="E13" s="217" t="s">
        <v>669</v>
      </c>
      <c r="F13" s="1171"/>
      <c r="G13" s="20"/>
      <c r="H13" s="20"/>
      <c r="I13" s="20"/>
      <c r="J13" s="20"/>
      <c r="K13" s="20"/>
      <c r="L13" s="20"/>
      <c r="M13" s="20"/>
      <c r="N13" s="73"/>
      <c r="O13" s="73"/>
      <c r="P13" s="31"/>
      <c r="Q13" s="31"/>
    </row>
    <row r="14" spans="2:17" ht="30">
      <c r="D14" s="1171"/>
      <c r="E14" s="217" t="s">
        <v>670</v>
      </c>
      <c r="F14" s="1171"/>
      <c r="G14" s="20"/>
      <c r="H14" s="20"/>
      <c r="I14" s="20"/>
      <c r="J14" s="20"/>
      <c r="K14" s="20"/>
      <c r="L14" s="20"/>
      <c r="M14" s="20"/>
      <c r="N14" s="73"/>
      <c r="O14" s="73"/>
      <c r="P14" s="31"/>
      <c r="Q14" s="31"/>
    </row>
    <row r="15" spans="2:17" ht="15">
      <c r="D15" s="1171" t="s">
        <v>664</v>
      </c>
      <c r="E15" s="217" t="s">
        <v>676</v>
      </c>
      <c r="F15" s="1171">
        <v>3</v>
      </c>
      <c r="G15" s="20"/>
      <c r="H15" s="20"/>
      <c r="I15" s="20"/>
      <c r="J15" s="20"/>
      <c r="K15" s="20"/>
      <c r="L15" s="20"/>
      <c r="M15" s="20"/>
      <c r="N15" s="73"/>
      <c r="O15" s="73"/>
      <c r="P15" s="31"/>
      <c r="Q15" s="31"/>
    </row>
    <row r="16" spans="2:17" ht="30">
      <c r="D16" s="1171"/>
      <c r="E16" s="217" t="s">
        <v>671</v>
      </c>
      <c r="F16" s="1171"/>
      <c r="G16" s="20"/>
      <c r="H16" s="20"/>
      <c r="I16" s="20"/>
      <c r="J16" s="20"/>
      <c r="K16" s="20"/>
      <c r="L16" s="20"/>
      <c r="M16" s="20"/>
      <c r="N16" s="73"/>
      <c r="O16" s="73"/>
      <c r="P16" s="31"/>
      <c r="Q16" s="31"/>
    </row>
    <row r="17" spans="2:17" ht="30">
      <c r="D17" s="1171"/>
      <c r="E17" s="217" t="s">
        <v>672</v>
      </c>
      <c r="F17" s="1171"/>
      <c r="G17" s="20"/>
      <c r="H17" s="20"/>
      <c r="I17" s="20"/>
      <c r="J17" s="20"/>
      <c r="K17" s="20"/>
      <c r="L17" s="20"/>
      <c r="M17" s="20"/>
      <c r="N17" s="73"/>
      <c r="O17" s="73"/>
      <c r="P17" s="31"/>
      <c r="Q17" s="31"/>
    </row>
    <row r="18" spans="2:17" ht="15">
      <c r="D18" s="1171"/>
      <c r="E18" s="217" t="s">
        <v>673</v>
      </c>
      <c r="F18" s="1171"/>
      <c r="G18" s="20"/>
      <c r="H18" s="20"/>
      <c r="I18" s="20"/>
      <c r="J18" s="20"/>
      <c r="K18" s="20"/>
      <c r="L18" s="20"/>
      <c r="M18" s="20"/>
      <c r="N18" s="73"/>
      <c r="O18" s="73"/>
      <c r="P18" s="31"/>
      <c r="Q18" s="31"/>
    </row>
    <row r="19" spans="2:17" ht="30">
      <c r="D19" s="1171"/>
      <c r="E19" s="217" t="s">
        <v>674</v>
      </c>
      <c r="F19" s="1171"/>
      <c r="G19" s="20"/>
      <c r="H19" s="20"/>
      <c r="I19" s="20"/>
      <c r="J19" s="20"/>
      <c r="K19" s="20"/>
      <c r="L19" s="20"/>
      <c r="M19" s="20"/>
      <c r="N19" s="73"/>
      <c r="O19" s="73"/>
      <c r="P19" s="31"/>
      <c r="Q19" s="31"/>
    </row>
    <row r="20" spans="2:17" ht="15">
      <c r="D20" s="1171"/>
      <c r="E20" s="217" t="s">
        <v>675</v>
      </c>
      <c r="F20" s="1171"/>
      <c r="G20" s="20"/>
      <c r="H20" s="20"/>
      <c r="I20" s="20"/>
      <c r="J20" s="20"/>
      <c r="K20" s="20"/>
      <c r="L20" s="20"/>
      <c r="M20" s="20"/>
      <c r="N20" s="73"/>
      <c r="O20" s="73"/>
      <c r="P20" s="31"/>
      <c r="Q20" s="31"/>
    </row>
    <row r="21" spans="2:17" ht="15">
      <c r="D21" s="1171" t="s">
        <v>665</v>
      </c>
      <c r="E21" s="217" t="s">
        <v>682</v>
      </c>
      <c r="F21" s="1171">
        <v>2</v>
      </c>
      <c r="G21" s="20"/>
      <c r="H21" s="20"/>
      <c r="I21" s="20"/>
      <c r="J21" s="20"/>
      <c r="K21" s="20"/>
      <c r="L21" s="20"/>
      <c r="M21" s="20"/>
      <c r="N21" s="73"/>
      <c r="O21" s="73"/>
      <c r="P21" s="31"/>
      <c r="Q21" s="31"/>
    </row>
    <row r="22" spans="2:17" ht="30">
      <c r="D22" s="1171"/>
      <c r="E22" s="217" t="s">
        <v>677</v>
      </c>
      <c r="F22" s="1171"/>
      <c r="G22" s="20"/>
      <c r="H22" s="20"/>
      <c r="I22" s="20"/>
      <c r="J22" s="20"/>
      <c r="K22" s="20"/>
      <c r="L22" s="20"/>
      <c r="M22" s="20"/>
      <c r="N22" s="73"/>
      <c r="O22" s="73"/>
      <c r="P22" s="31"/>
      <c r="Q22" s="31"/>
    </row>
    <row r="23" spans="2:17" ht="30">
      <c r="D23" s="1171"/>
      <c r="E23" s="217" t="s">
        <v>678</v>
      </c>
      <c r="F23" s="1171"/>
      <c r="G23" s="20"/>
      <c r="H23" s="20"/>
      <c r="I23" s="20"/>
      <c r="J23" s="20"/>
      <c r="K23" s="20"/>
      <c r="L23" s="20"/>
      <c r="M23" s="20"/>
      <c r="N23" s="73"/>
      <c r="O23" s="73"/>
      <c r="P23" s="31"/>
      <c r="Q23" s="31"/>
    </row>
    <row r="24" spans="2:17" ht="15">
      <c r="D24" s="1171" t="s">
        <v>666</v>
      </c>
      <c r="E24" s="217" t="s">
        <v>681</v>
      </c>
      <c r="F24" s="1171">
        <v>1</v>
      </c>
      <c r="G24" s="20"/>
      <c r="H24" s="20"/>
      <c r="I24" s="20"/>
      <c r="J24" s="20"/>
      <c r="K24" s="20"/>
      <c r="L24" s="20"/>
      <c r="M24" s="20"/>
      <c r="N24" s="73"/>
      <c r="O24" s="73"/>
      <c r="P24" s="31"/>
      <c r="Q24" s="31"/>
    </row>
    <row r="25" spans="2:17" ht="15">
      <c r="D25" s="1171"/>
      <c r="E25" s="217" t="s">
        <v>679</v>
      </c>
      <c r="F25" s="1171"/>
      <c r="G25" s="20"/>
      <c r="H25" s="20"/>
      <c r="I25" s="20"/>
      <c r="J25" s="20"/>
      <c r="K25" s="20"/>
      <c r="L25" s="20"/>
      <c r="M25" s="20"/>
      <c r="N25" s="73"/>
      <c r="O25" s="73"/>
      <c r="P25" s="31"/>
      <c r="Q25" s="31"/>
    </row>
    <row r="26" spans="2:17" ht="15">
      <c r="D26" s="1171"/>
      <c r="E26" s="217" t="s">
        <v>680</v>
      </c>
      <c r="F26" s="1171"/>
      <c r="G26" s="20"/>
      <c r="H26" s="20"/>
      <c r="I26" s="20"/>
      <c r="J26" s="20"/>
      <c r="K26" s="20"/>
      <c r="L26" s="20"/>
      <c r="M26" s="20"/>
      <c r="N26" s="73"/>
      <c r="O26" s="73"/>
      <c r="P26" s="31"/>
      <c r="Q26" s="31"/>
    </row>
    <row r="27" spans="2:17" ht="15">
      <c r="D27" s="62"/>
      <c r="E27" s="62"/>
      <c r="F27" s="62"/>
      <c r="G27" s="20"/>
      <c r="H27" s="20"/>
      <c r="I27" s="20"/>
      <c r="J27" s="20"/>
      <c r="K27" s="20"/>
      <c r="L27" s="20"/>
      <c r="M27" s="20"/>
      <c r="N27" s="73"/>
      <c r="O27" s="73"/>
      <c r="P27" s="31"/>
      <c r="Q27" s="31"/>
    </row>
    <row r="28" spans="2:17" ht="15.75" thickBot="1">
      <c r="D28" s="61"/>
      <c r="E28" s="59"/>
      <c r="F28" s="62"/>
      <c r="G28" s="20"/>
      <c r="H28" s="20"/>
      <c r="I28" s="20"/>
      <c r="J28" s="20"/>
      <c r="K28" s="20"/>
      <c r="L28" s="20"/>
      <c r="M28" s="20"/>
      <c r="N28" s="73"/>
      <c r="O28" s="73"/>
      <c r="P28" s="31"/>
      <c r="Q28" s="31"/>
    </row>
    <row r="29" spans="2:17" ht="15.75" thickBot="1">
      <c r="B29" s="228" t="s">
        <v>938</v>
      </c>
      <c r="N29" s="31"/>
      <c r="O29" s="31"/>
      <c r="P29" s="31"/>
      <c r="Q29" s="31"/>
    </row>
    <row r="30" spans="2:17">
      <c r="N30" s="31"/>
      <c r="O30" s="31"/>
      <c r="P30" s="31"/>
      <c r="Q30" s="31"/>
    </row>
    <row r="31" spans="2:17">
      <c r="N31" s="31"/>
      <c r="O31" s="31"/>
      <c r="P31" s="31"/>
      <c r="Q31" s="31"/>
    </row>
    <row r="32" spans="2:17">
      <c r="N32" s="31"/>
      <c r="O32" s="31"/>
      <c r="P32" s="31"/>
      <c r="Q32" s="31"/>
    </row>
    <row r="33" spans="14:17">
      <c r="N33" s="31"/>
      <c r="O33" s="31"/>
      <c r="P33" s="31"/>
      <c r="Q33" s="31"/>
    </row>
    <row r="34" spans="14:17">
      <c r="N34" s="31"/>
      <c r="O34" s="31"/>
      <c r="P34" s="31"/>
      <c r="Q34" s="31"/>
    </row>
    <row r="35" spans="14:17">
      <c r="N35" s="31"/>
      <c r="O35" s="31"/>
      <c r="P35" s="31"/>
      <c r="Q35" s="31"/>
    </row>
    <row r="36" spans="14:17">
      <c r="N36" s="31"/>
      <c r="O36" s="31"/>
      <c r="P36" s="31"/>
      <c r="Q36" s="31"/>
    </row>
    <row r="37" spans="14:17">
      <c r="P37" s="31"/>
      <c r="Q37" s="31"/>
    </row>
    <row r="38" spans="14:17">
      <c r="P38" s="31"/>
      <c r="Q38" s="31"/>
    </row>
    <row r="39" spans="14:17">
      <c r="P39" s="31"/>
      <c r="Q39" s="31"/>
    </row>
  </sheetData>
  <sheetProtection password="E0DB" sheet="1" objects="1" scenarios="1" formatCells="0" formatColumns="0" formatRows="0" sort="0" autoFilter="0"/>
  <mergeCells count="11">
    <mergeCell ref="D3:F3"/>
    <mergeCell ref="D5:D9"/>
    <mergeCell ref="F5:F9"/>
    <mergeCell ref="D10:D14"/>
    <mergeCell ref="F10:F14"/>
    <mergeCell ref="D15:D20"/>
    <mergeCell ref="F15:F20"/>
    <mergeCell ref="D21:D23"/>
    <mergeCell ref="F21:F23"/>
    <mergeCell ref="D24:D26"/>
    <mergeCell ref="F24:F26"/>
  </mergeCells>
  <hyperlinks>
    <hyperlink ref="B2" location="Inicio!A1" display="INICIO"/>
    <hyperlink ref="B29" location="Inicio!A1" display="INICIO"/>
  </hyperlinks>
  <printOptions horizontalCentered="1" verticalCentered="1"/>
  <pageMargins left="0.70866141732283472" right="0.70866141732283472" top="0.74803149606299213" bottom="0.74803149606299213" header="0.31496062992125984" footer="0.31496062992125984"/>
  <pageSetup scale="50" orientation="portrait" r:id="rId1"/>
  <colBreaks count="1" manualBreakCount="1">
    <brk id="7"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Bt_inicio_imp_gest">
                <anchor moveWithCells="1" sizeWithCells="1">
                  <from>
                    <xdr:col>1</xdr:col>
                    <xdr:colOff>0</xdr:colOff>
                    <xdr:row>0</xdr:row>
                    <xdr:rowOff>152400</xdr:rowOff>
                  </from>
                  <to>
                    <xdr:col>2</xdr:col>
                    <xdr:colOff>0</xdr:colOff>
                    <xdr:row>2</xdr:row>
                    <xdr:rowOff>0</xdr:rowOff>
                  </to>
                </anchor>
              </controlPr>
            </control>
          </mc:Choice>
        </mc:AlternateContent>
        <mc:AlternateContent xmlns:mc="http://schemas.openxmlformats.org/markup-compatibility/2006">
          <mc:Choice Requires="x14">
            <control shapeId="22530" r:id="rId5" name="Button 2">
              <controlPr defaultSize="0" print="0" autoFill="0" autoPict="0" macro="[0]!Bt_inicio_imp_gest">
                <anchor moveWithCells="1" sizeWithCells="1">
                  <from>
                    <xdr:col>1</xdr:col>
                    <xdr:colOff>0</xdr:colOff>
                    <xdr:row>28</xdr:row>
                    <xdr:rowOff>0</xdr:rowOff>
                  </from>
                  <to>
                    <xdr:col>2</xdr:col>
                    <xdr:colOff>0</xdr:colOff>
                    <xdr:row>29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y o i 7 T r s z 5 6 W m A A A A + A A A A B I A H A B D b 2 5 m a W c v U G F j a 2 F n Z S 5 4 b W w g o h g A K K A U A A A A A A A A A A A A A A A A A A A A A A A A A A A A h Y 8 x D o I w G E a v Q r r T Q k F D y E 8 Z W C W a m B j X p l R o h G J o s d z N w S N 5 B U k U d X P 8 X t 7 w v s f t D v n U t d 5 V D k b 1 O k M h D p A n t e g r p e s M j f b k J y h n s O P i z G v p z b I 2 6 W S q D D X W X l J C n H P Y R b g f a k K D I C T H c r M X j e w 4 + s j q v + w r b S z X Q i I G h 1 c M o 3 i d 4 F U c U U z j E M i C o V T 6 q 9 C 5 G A d A f i A U Y 2 v H Q T J p / G I L Z J l A 3 i / Y E 1 B L A w Q U A A I A C A D K i L t 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o i 7 T i i K R 7 g O A A A A E Q A A A B M A H A B G b 3 J t d W x h c y 9 T Z W N 0 a W 9 u M S 5 t I K I Y A C i g F A A A A A A A A A A A A A A A A A A A A A A A A A A A A C t O T S 7 J z M 9 T C I b Q h t Y A U E s B A i 0 A F A A C A A g A y o i 7 T r s z 5 6 W m A A A A + A A A A B I A A A A A A A A A A A A A A A A A A A A A A E N v b m Z p Z y 9 Q Y W N r Y W d l L n h t b F B L A Q I t A B Q A A g A I A M q I u 0 4 P y u m r p A A A A O k A A A A T A A A A A A A A A A A A A A A A A P I A A A B b Q 2 9 u d G V u d F 9 U e X B l c 1 0 u e G 1 s U E s B A i 0 A F A A C A A g A y o i 7 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d r g c Z O F B d I q c m B U S Q P d J I A A A A A A g A A A A A A E G Y A A A A B A A A g A A A A o f y f y l d r I p D J h i c C h x X V U W a 9 5 H r W p i T 5 d D g I s 3 f i 6 6 M A A A A A D o A A A A A C A A A g A A A A + c Z A d u r M P Y N J a K P 6 A 0 L n L 5 8 j B S y 2 E b D e J S B Q S Q + p l q Z Q A A A A g 0 f 3 4 P H H s Z j F Z F v s M x T u B s L D L W 2 j 8 Q v W B b 6 i x S U U f z C u t f + h 9 o t o k 4 i 3 T Q x v j v T G A M Y C y 7 U w R o D i B W i Q v q 8 i e z f Z V h + e a X n a w N V c / 2 t 2 i O 1 A A A A A S l S S 3 a f H T l y S d R X h a N l q 4 z v X U g e d p S H c P 4 R 0 o 4 V d T + J e 5 A / z 9 s 6 S V i 6 G 7 q Z V J + 1 F j o a c x t u g Q N z a s F w A V e W p 9 g = = < / D a t a M a s h u p > 
</file>

<file path=customXml/itemProps1.xml><?xml version="1.0" encoding="utf-8"?>
<ds:datastoreItem xmlns:ds="http://schemas.openxmlformats.org/officeDocument/2006/customXml" ds:itemID="{0C978118-C8FA-4525-86AA-637E475534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73</vt:i4>
      </vt:variant>
    </vt:vector>
  </HeadingPairs>
  <TitlesOfParts>
    <vt:vector size="94" baseType="lpstr">
      <vt:lpstr>Inicio</vt:lpstr>
      <vt:lpstr>1. Riesgos Gestion y Corrup</vt:lpstr>
      <vt:lpstr>1.1 Matriz def corrupción</vt:lpstr>
      <vt:lpstr>2. Riesgos Seguridad Inf </vt:lpstr>
      <vt:lpstr> Zona de Riesgo Mapa Calor </vt:lpstr>
      <vt:lpstr>Tabla No 1- Amenazas</vt:lpstr>
      <vt:lpstr>Tabla No 2-Vulnerabildades</vt:lpstr>
      <vt:lpstr>Tabla No 3- Probabilidad</vt:lpstr>
      <vt:lpstr>Tabla No 4- Impacto Gestión</vt:lpstr>
      <vt:lpstr>Tabla No 5- Impacto Corrupción</vt:lpstr>
      <vt:lpstr>Tabla 6- Impacto Seguridad</vt:lpstr>
      <vt:lpstr>Tabla 7- Mapa de Calor</vt:lpstr>
      <vt:lpstr>Tabla No 8 -Tipo Controles</vt:lpstr>
      <vt:lpstr>Tabla No 9. Ctrl Seguridad Info</vt:lpstr>
      <vt:lpstr>Tabla No 10-Variables Diseño Co</vt:lpstr>
      <vt:lpstr>Tabla No 11.Calificación Diseño</vt:lpstr>
      <vt:lpstr>Tabla No 12. Cal. ejecución Con</vt:lpstr>
      <vt:lpstr>Tabla No 13. Cal solidez Ctrl</vt:lpstr>
      <vt:lpstr>Tabla No 14.Cal Solidez conj Ct</vt:lpstr>
      <vt:lpstr>Tabla No 15. Despl Prob e impa</vt:lpstr>
      <vt:lpstr>PARAMETROS</vt:lpstr>
      <vt:lpstr>A.10_Criptografía</vt:lpstr>
      <vt:lpstr>A.11_Seguridad_fisica_y_entorno</vt:lpstr>
      <vt:lpstr>A.12_Seguridad_de_las_operaciones</vt:lpstr>
      <vt:lpstr>A.13_Seguridad_en_las_comunicaciones</vt:lpstr>
      <vt:lpstr>A.14_Adquisición_desarrollo_y_mantenimiento_de_sistemas</vt:lpstr>
      <vt:lpstr>A.15_Relación_con_los_proveedores</vt:lpstr>
      <vt:lpstr>A.16_Incidentes_seguridad_de_la_información</vt:lpstr>
      <vt:lpstr>A.17_Continuidad_del_negocio</vt:lpstr>
      <vt:lpstr>A.18_Cumplimiento</vt:lpstr>
      <vt:lpstr>A.5_Políticas_Seguridad</vt:lpstr>
      <vt:lpstr>A.6_Organización_Seguridad</vt:lpstr>
      <vt:lpstr>A.7_Recursos_humanos</vt:lpstr>
      <vt:lpstr>A.8_Gestión_activos</vt:lpstr>
      <vt:lpstr>A.9_Control_acceso</vt:lpstr>
      <vt:lpstr>Acciones_no_autorizadas</vt:lpstr>
      <vt:lpstr>Almacenamiento_sin_protección</vt:lpstr>
      <vt:lpstr>'Tabla No 8 -Tipo Controles'!Antijurídico</vt:lpstr>
      <vt:lpstr>Antijurídico_</vt:lpstr>
      <vt:lpstr>' Zona de Riesgo Mapa Calor '!Área_de_impresión</vt:lpstr>
      <vt:lpstr>'Tabla 6- Impacto Seguridad'!Área_de_impresión</vt:lpstr>
      <vt:lpstr>'Tabla 7- Mapa de Calor'!Área_de_impresión</vt:lpstr>
      <vt:lpstr>'Tabla No 1- Amenazas'!Área_de_impresión</vt:lpstr>
      <vt:lpstr>'Tabla No 10-Variables Diseño Co'!Área_de_impresión</vt:lpstr>
      <vt:lpstr>'Tabla No 11.Calificación Diseño'!Área_de_impresión</vt:lpstr>
      <vt:lpstr>'Tabla No 12. Cal. ejecución Con'!Área_de_impresión</vt:lpstr>
      <vt:lpstr>'Tabla No 13. Cal solidez Ctrl'!Área_de_impresión</vt:lpstr>
      <vt:lpstr>'Tabla No 14.Cal Solidez conj Ct'!Área_de_impresión</vt:lpstr>
      <vt:lpstr>'Tabla No 15. Despl Prob e impa'!Área_de_impresión</vt:lpstr>
      <vt:lpstr>'Tabla No 2-Vulnerabildades'!Área_de_impresión</vt:lpstr>
      <vt:lpstr>'Tabla No 3- Probabilidad'!Área_de_impresión</vt:lpstr>
      <vt:lpstr>'Tabla No 4- Impacto Gestión'!Área_de_impresión</vt:lpstr>
      <vt:lpstr>'Tabla No 8 -Tipo Controles'!Área_de_impresión</vt:lpstr>
      <vt:lpstr>'Tabla No 9. Ctrl Seguridad Info'!Área_de_impresión</vt:lpstr>
      <vt:lpstr>Compromiso_de_la_información</vt:lpstr>
      <vt:lpstr>Compromiso_de_las_funciones</vt:lpstr>
      <vt:lpstr>'Tabla No 8 -Tipo Controles'!ControlesSeguridadGeneral</vt:lpstr>
      <vt:lpstr>'Tabla No 8 -Tipo Controles'!Corrupción</vt:lpstr>
      <vt:lpstr>Corrupción_</vt:lpstr>
      <vt:lpstr>Criminal_de_la_computación</vt:lpstr>
      <vt:lpstr>'Tabla No 8 -Tipo Controles'!Cumplimiento</vt:lpstr>
      <vt:lpstr>Cumplimiento_</vt:lpstr>
      <vt:lpstr>Daño_físico</vt:lpstr>
      <vt:lpstr>Espionaje_industrial</vt:lpstr>
      <vt:lpstr>'Tabla No 8 -Tipo Controles'!Estrategico</vt:lpstr>
      <vt:lpstr>Estrategico_</vt:lpstr>
      <vt:lpstr>Eventos_naturales</vt:lpstr>
      <vt:lpstr>Fallas_técnicas</vt:lpstr>
      <vt:lpstr>'Tabla No 8 -Tipo Controles'!Financiero</vt:lpstr>
      <vt:lpstr>Financiero_</vt:lpstr>
      <vt:lpstr>Hardware</vt:lpstr>
      <vt:lpstr>'Tabla No 8 -Tipo Controles'!Imagen</vt:lpstr>
      <vt:lpstr>Imagen_</vt:lpstr>
      <vt:lpstr>Información_Digital</vt:lpstr>
      <vt:lpstr>Información_Digital_Física</vt:lpstr>
      <vt:lpstr>Información_Física</vt:lpstr>
      <vt:lpstr>Instalaciones</vt:lpstr>
      <vt:lpstr>Intrusos</vt:lpstr>
      <vt:lpstr>'Tabla No 8 -Tipo Controles'!Operativo</vt:lpstr>
      <vt:lpstr>Operativo_</vt:lpstr>
      <vt:lpstr>Otros</vt:lpstr>
      <vt:lpstr>Otros_</vt:lpstr>
      <vt:lpstr>Perdida_servicios_esenciales</vt:lpstr>
      <vt:lpstr>Perturbación_debida_a_la_radiación</vt:lpstr>
      <vt:lpstr>Pirata_informático_intruso_ilegal</vt:lpstr>
      <vt:lpstr>Recurso_Humano</vt:lpstr>
      <vt:lpstr>Seguridad_Digital</vt:lpstr>
      <vt:lpstr>Servicios</vt:lpstr>
      <vt:lpstr>Software</vt:lpstr>
      <vt:lpstr>'Tabla No 8 -Tipo Controles'!Tecnología</vt:lpstr>
      <vt:lpstr>Tecnología_</vt:lpstr>
      <vt:lpstr>Terrorismo</vt:lpstr>
      <vt:lpstr>'1. Riesgos Gestion y Corrup'!Títulos_a_imprimir</vt:lpstr>
      <vt:lpstr>'2. Riesgos Seguridad Inf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2019-04-09T16:05:09Z</cp:lastPrinted>
  <dcterms:created xsi:type="dcterms:W3CDTF">2016-03-31T16:15:50Z</dcterms:created>
  <dcterms:modified xsi:type="dcterms:W3CDTF">2020-02-18T13:19:22Z</dcterms:modified>
</cp:coreProperties>
</file>